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Управление отраслевого финансирования\Палладий_СВ\"/>
    </mc:Choice>
  </mc:AlternateContent>
  <xr:revisionPtr revIDLastSave="0" documentId="13_ncr:1_{4D2EBE8B-69E0-465F-874A-F9A7E8B8C7D7}" xr6:coauthVersionLast="47" xr6:coauthVersionMax="47" xr10:uidLastSave="{00000000-0000-0000-0000-000000000000}"/>
  <bookViews>
    <workbookView xWindow="-120" yWindow="-120" windowWidth="29040" windowHeight="15720" xr2:uid="{0C02128B-141A-44ED-A007-F4D9A662EB4B}"/>
  </bookViews>
  <sheets>
    <sheet name="март 2026 (2)" sheetId="1" r:id="rId1"/>
  </sheets>
  <definedNames>
    <definedName name="_xlnm.Print_Titles" localSheetId="0">'март 2026 (2)'!$B:$C,'март 2026 (2)'!$4:$9</definedName>
    <definedName name="_xlnm.Print_Area" localSheetId="0">'март 2026 (2)'!$B$1:$AD$152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52" i="1" l="1"/>
  <c r="Z152" i="1"/>
  <c r="Y152" i="1"/>
  <c r="AC152" i="1" s="1"/>
  <c r="X152" i="1"/>
  <c r="U152" i="1"/>
  <c r="T152" i="1"/>
  <c r="R152" i="1"/>
  <c r="Q152" i="1"/>
  <c r="P152" i="1"/>
  <c r="O152" i="1"/>
  <c r="L152" i="1"/>
  <c r="K152" i="1"/>
  <c r="J152" i="1"/>
  <c r="I152" i="1"/>
  <c r="H152" i="1"/>
  <c r="G152" i="1"/>
  <c r="AC151" i="1"/>
  <c r="AD151" i="1" s="1"/>
  <c r="AB151" i="1"/>
  <c r="V151" i="1"/>
  <c r="V152" i="1" s="1"/>
  <c r="S151" i="1"/>
  <c r="L151" i="1"/>
  <c r="M151" i="1" s="1"/>
  <c r="N151" i="1" s="1"/>
  <c r="F151" i="1"/>
  <c r="AC150" i="1"/>
  <c r="AD150" i="1" s="1"/>
  <c r="AB150" i="1"/>
  <c r="V150" i="1"/>
  <c r="S150" i="1"/>
  <c r="L150" i="1"/>
  <c r="M150" i="1" s="1"/>
  <c r="N150" i="1" s="1"/>
  <c r="F150" i="1"/>
  <c r="AC149" i="1"/>
  <c r="AD149" i="1" s="1"/>
  <c r="AB149" i="1"/>
  <c r="V149" i="1"/>
  <c r="S149" i="1"/>
  <c r="S152" i="1" s="1"/>
  <c r="L149" i="1"/>
  <c r="M149" i="1" s="1"/>
  <c r="F149" i="1"/>
  <c r="AD148" i="1"/>
  <c r="AC148" i="1"/>
  <c r="AB148" i="1"/>
  <c r="AB152" i="1" s="1"/>
  <c r="V148" i="1"/>
  <c r="M148" i="1"/>
  <c r="F148" i="1"/>
  <c r="N148" i="1" s="1"/>
  <c r="AA147" i="1"/>
  <c r="AC147" i="1" s="1"/>
  <c r="Z147" i="1"/>
  <c r="Y147" i="1"/>
  <c r="X147" i="1"/>
  <c r="U147" i="1"/>
  <c r="T147" i="1"/>
  <c r="R147" i="1"/>
  <c r="Q147" i="1"/>
  <c r="P147" i="1"/>
  <c r="O147" i="1"/>
  <c r="L147" i="1"/>
  <c r="K147" i="1"/>
  <c r="J147" i="1"/>
  <c r="I147" i="1"/>
  <c r="H147" i="1"/>
  <c r="G147" i="1"/>
  <c r="AC146" i="1"/>
  <c r="AD146" i="1" s="1"/>
  <c r="AB146" i="1"/>
  <c r="V146" i="1"/>
  <c r="S146" i="1"/>
  <c r="N146" i="1"/>
  <c r="M146" i="1"/>
  <c r="F146" i="1"/>
  <c r="AC145" i="1"/>
  <c r="AD145" i="1" s="1"/>
  <c r="AB145" i="1"/>
  <c r="V145" i="1"/>
  <c r="S145" i="1"/>
  <c r="N145" i="1"/>
  <c r="M145" i="1"/>
  <c r="F145" i="1"/>
  <c r="AC144" i="1"/>
  <c r="AD144" i="1" s="1"/>
  <c r="AB144" i="1"/>
  <c r="V144" i="1"/>
  <c r="S144" i="1"/>
  <c r="N144" i="1"/>
  <c r="M144" i="1"/>
  <c r="F144" i="1"/>
  <c r="AC143" i="1"/>
  <c r="AD143" i="1" s="1"/>
  <c r="AB143" i="1"/>
  <c r="V143" i="1"/>
  <c r="S143" i="1"/>
  <c r="N143" i="1"/>
  <c r="M143" i="1"/>
  <c r="F143" i="1"/>
  <c r="AC142" i="1"/>
  <c r="AD142" i="1" s="1"/>
  <c r="AB142" i="1"/>
  <c r="V142" i="1"/>
  <c r="S142" i="1"/>
  <c r="N142" i="1"/>
  <c r="M142" i="1"/>
  <c r="F142" i="1"/>
  <c r="AC141" i="1"/>
  <c r="AD141" i="1" s="1"/>
  <c r="AB141" i="1"/>
  <c r="V141" i="1"/>
  <c r="V147" i="1" s="1"/>
  <c r="S141" i="1"/>
  <c r="S147" i="1" s="1"/>
  <c r="N141" i="1"/>
  <c r="M141" i="1"/>
  <c r="M147" i="1" s="1"/>
  <c r="F141" i="1"/>
  <c r="AA140" i="1"/>
  <c r="Z140" i="1"/>
  <c r="Y140" i="1"/>
  <c r="AC140" i="1" s="1"/>
  <c r="X140" i="1"/>
  <c r="V140" i="1"/>
  <c r="U140" i="1"/>
  <c r="T140" i="1"/>
  <c r="R140" i="1"/>
  <c r="Q140" i="1"/>
  <c r="P140" i="1"/>
  <c r="O140" i="1"/>
  <c r="M140" i="1"/>
  <c r="L140" i="1"/>
  <c r="K140" i="1"/>
  <c r="J140" i="1"/>
  <c r="I140" i="1"/>
  <c r="H140" i="1"/>
  <c r="G140" i="1"/>
  <c r="AC139" i="1"/>
  <c r="AD139" i="1" s="1"/>
  <c r="AB139" i="1"/>
  <c r="V139" i="1"/>
  <c r="S139" i="1"/>
  <c r="M139" i="1"/>
  <c r="F139" i="1"/>
  <c r="N139" i="1" s="1"/>
  <c r="AC138" i="1"/>
  <c r="AD138" i="1" s="1"/>
  <c r="AB138" i="1"/>
  <c r="V138" i="1"/>
  <c r="S138" i="1"/>
  <c r="M138" i="1"/>
  <c r="F138" i="1"/>
  <c r="N138" i="1" s="1"/>
  <c r="AC137" i="1"/>
  <c r="AD137" i="1" s="1"/>
  <c r="AB137" i="1"/>
  <c r="V137" i="1"/>
  <c r="S137" i="1"/>
  <c r="M137" i="1"/>
  <c r="F137" i="1"/>
  <c r="N137" i="1" s="1"/>
  <c r="AC136" i="1"/>
  <c r="AD136" i="1" s="1"/>
  <c r="AB136" i="1"/>
  <c r="V136" i="1"/>
  <c r="S136" i="1"/>
  <c r="M136" i="1"/>
  <c r="F136" i="1"/>
  <c r="N136" i="1" s="1"/>
  <c r="AC135" i="1"/>
  <c r="AD135" i="1" s="1"/>
  <c r="AB135" i="1"/>
  <c r="V135" i="1"/>
  <c r="S135" i="1"/>
  <c r="M135" i="1"/>
  <c r="F135" i="1"/>
  <c r="N135" i="1" s="1"/>
  <c r="AC134" i="1"/>
  <c r="AD134" i="1" s="1"/>
  <c r="AB134" i="1"/>
  <c r="V134" i="1"/>
  <c r="S134" i="1"/>
  <c r="M134" i="1"/>
  <c r="F134" i="1"/>
  <c r="N134" i="1" s="1"/>
  <c r="AC133" i="1"/>
  <c r="AD133" i="1" s="1"/>
  <c r="AB133" i="1"/>
  <c r="V133" i="1"/>
  <c r="S133" i="1"/>
  <c r="M133" i="1"/>
  <c r="F133" i="1"/>
  <c r="N133" i="1" s="1"/>
  <c r="AC132" i="1"/>
  <c r="AD132" i="1" s="1"/>
  <c r="AB132" i="1"/>
  <c r="V132" i="1"/>
  <c r="S132" i="1"/>
  <c r="S140" i="1" s="1"/>
  <c r="M132" i="1"/>
  <c r="F132" i="1"/>
  <c r="N132" i="1" s="1"/>
  <c r="AA131" i="1"/>
  <c r="AC131" i="1" s="1"/>
  <c r="Z131" i="1"/>
  <c r="Y131" i="1"/>
  <c r="X131" i="1"/>
  <c r="U131" i="1"/>
  <c r="T131" i="1"/>
  <c r="R131" i="1"/>
  <c r="Q131" i="1"/>
  <c r="P131" i="1"/>
  <c r="O131" i="1"/>
  <c r="L131" i="1"/>
  <c r="K131" i="1"/>
  <c r="J131" i="1"/>
  <c r="I131" i="1"/>
  <c r="H131" i="1"/>
  <c r="G131" i="1"/>
  <c r="AC130" i="1"/>
  <c r="AD130" i="1" s="1"/>
  <c r="AB130" i="1"/>
  <c r="V130" i="1"/>
  <c r="S130" i="1"/>
  <c r="N130" i="1"/>
  <c r="M130" i="1"/>
  <c r="F130" i="1"/>
  <c r="AC129" i="1"/>
  <c r="AD129" i="1" s="1"/>
  <c r="AB129" i="1"/>
  <c r="V129" i="1"/>
  <c r="S129" i="1"/>
  <c r="N129" i="1"/>
  <c r="M129" i="1"/>
  <c r="F129" i="1"/>
  <c r="AC128" i="1"/>
  <c r="AD128" i="1" s="1"/>
  <c r="AB128" i="1"/>
  <c r="V128" i="1"/>
  <c r="S128" i="1"/>
  <c r="N128" i="1"/>
  <c r="M128" i="1"/>
  <c r="F128" i="1"/>
  <c r="AC127" i="1"/>
  <c r="AD127" i="1" s="1"/>
  <c r="AB127" i="1"/>
  <c r="V127" i="1"/>
  <c r="S127" i="1"/>
  <c r="N127" i="1"/>
  <c r="M127" i="1"/>
  <c r="F127" i="1"/>
  <c r="AC126" i="1"/>
  <c r="AD126" i="1" s="1"/>
  <c r="AB126" i="1"/>
  <c r="V126" i="1"/>
  <c r="S126" i="1"/>
  <c r="N126" i="1"/>
  <c r="M126" i="1"/>
  <c r="F126" i="1"/>
  <c r="AC125" i="1"/>
  <c r="AD125" i="1" s="1"/>
  <c r="AB125" i="1"/>
  <c r="V125" i="1"/>
  <c r="V131" i="1" s="1"/>
  <c r="S125" i="1"/>
  <c r="S131" i="1" s="1"/>
  <c r="N125" i="1"/>
  <c r="M125" i="1"/>
  <c r="M131" i="1" s="1"/>
  <c r="F125" i="1"/>
  <c r="AA124" i="1"/>
  <c r="Z124" i="1"/>
  <c r="Y124" i="1"/>
  <c r="AC124" i="1" s="1"/>
  <c r="X124" i="1"/>
  <c r="V124" i="1"/>
  <c r="U124" i="1"/>
  <c r="T124" i="1"/>
  <c r="R124" i="1"/>
  <c r="Q124" i="1"/>
  <c r="P124" i="1"/>
  <c r="O124" i="1"/>
  <c r="M124" i="1"/>
  <c r="L124" i="1"/>
  <c r="H124" i="1"/>
  <c r="G124" i="1"/>
  <c r="AC123" i="1"/>
  <c r="AD123" i="1" s="1"/>
  <c r="AB123" i="1"/>
  <c r="V123" i="1"/>
  <c r="S123" i="1"/>
  <c r="M123" i="1"/>
  <c r="F123" i="1"/>
  <c r="N123" i="1" s="1"/>
  <c r="AC122" i="1"/>
  <c r="AD122" i="1" s="1"/>
  <c r="AB122" i="1"/>
  <c r="V122" i="1"/>
  <c r="S122" i="1"/>
  <c r="M122" i="1"/>
  <c r="F122" i="1"/>
  <c r="N122" i="1" s="1"/>
  <c r="AC121" i="1"/>
  <c r="AD121" i="1" s="1"/>
  <c r="AB121" i="1"/>
  <c r="V121" i="1"/>
  <c r="S121" i="1"/>
  <c r="M121" i="1"/>
  <c r="F121" i="1"/>
  <c r="N121" i="1" s="1"/>
  <c r="AC120" i="1"/>
  <c r="AD120" i="1" s="1"/>
  <c r="AB120" i="1"/>
  <c r="V120" i="1"/>
  <c r="S120" i="1"/>
  <c r="M120" i="1"/>
  <c r="F120" i="1"/>
  <c r="N120" i="1" s="1"/>
  <c r="AC119" i="1"/>
  <c r="AD119" i="1" s="1"/>
  <c r="AB119" i="1"/>
  <c r="V119" i="1"/>
  <c r="S119" i="1"/>
  <c r="S124" i="1" s="1"/>
  <c r="M119" i="1"/>
  <c r="I124" i="1" s="1"/>
  <c r="F119" i="1"/>
  <c r="N119" i="1" s="1"/>
  <c r="AB118" i="1"/>
  <c r="N118" i="1"/>
  <c r="M118" i="1"/>
  <c r="AA117" i="1"/>
  <c r="Z117" i="1"/>
  <c r="Y117" i="1"/>
  <c r="AC117" i="1" s="1"/>
  <c r="X117" i="1"/>
  <c r="V117" i="1"/>
  <c r="U117" i="1"/>
  <c r="T117" i="1"/>
  <c r="R117" i="1"/>
  <c r="Q117" i="1"/>
  <c r="P117" i="1"/>
  <c r="O117" i="1"/>
  <c r="M117" i="1"/>
  <c r="L117" i="1"/>
  <c r="K117" i="1"/>
  <c r="J117" i="1"/>
  <c r="I117" i="1"/>
  <c r="H117" i="1"/>
  <c r="G117" i="1"/>
  <c r="AC116" i="1"/>
  <c r="AD116" i="1" s="1"/>
  <c r="AB116" i="1"/>
  <c r="V116" i="1"/>
  <c r="S116" i="1"/>
  <c r="M116" i="1"/>
  <c r="N116" i="1" s="1"/>
  <c r="F116" i="1"/>
  <c r="AC115" i="1"/>
  <c r="AD115" i="1" s="1"/>
  <c r="AB115" i="1"/>
  <c r="V115" i="1"/>
  <c r="S115" i="1"/>
  <c r="M115" i="1"/>
  <c r="N115" i="1" s="1"/>
  <c r="F115" i="1"/>
  <c r="AC114" i="1"/>
  <c r="AD114" i="1" s="1"/>
  <c r="AB114" i="1"/>
  <c r="V114" i="1"/>
  <c r="S114" i="1"/>
  <c r="M114" i="1"/>
  <c r="N114" i="1" s="1"/>
  <c r="F114" i="1"/>
  <c r="AC113" i="1"/>
  <c r="AD113" i="1" s="1"/>
  <c r="AB113" i="1"/>
  <c r="V113" i="1"/>
  <c r="S113" i="1"/>
  <c r="S117" i="1" s="1"/>
  <c r="M113" i="1"/>
  <c r="N113" i="1" s="1"/>
  <c r="F113" i="1"/>
  <c r="AA112" i="1"/>
  <c r="AC112" i="1" s="1"/>
  <c r="Z112" i="1"/>
  <c r="Y112" i="1"/>
  <c r="X112" i="1"/>
  <c r="U112" i="1"/>
  <c r="T112" i="1"/>
  <c r="R112" i="1"/>
  <c r="Q112" i="1"/>
  <c r="P112" i="1"/>
  <c r="O112" i="1"/>
  <c r="L112" i="1"/>
  <c r="K112" i="1"/>
  <c r="J112" i="1"/>
  <c r="I112" i="1"/>
  <c r="H112" i="1"/>
  <c r="G112" i="1"/>
  <c r="AD111" i="1"/>
  <c r="AC111" i="1"/>
  <c r="AB111" i="1"/>
  <c r="V111" i="1"/>
  <c r="S111" i="1"/>
  <c r="M111" i="1"/>
  <c r="N111" i="1" s="1"/>
  <c r="F111" i="1"/>
  <c r="AD110" i="1"/>
  <c r="AC110" i="1"/>
  <c r="AB110" i="1"/>
  <c r="V110" i="1"/>
  <c r="S110" i="1"/>
  <c r="M110" i="1"/>
  <c r="N110" i="1" s="1"/>
  <c r="F110" i="1"/>
  <c r="AD109" i="1"/>
  <c r="AC109" i="1"/>
  <c r="AB109" i="1"/>
  <c r="V109" i="1"/>
  <c r="S109" i="1"/>
  <c r="M109" i="1"/>
  <c r="N109" i="1" s="1"/>
  <c r="F109" i="1"/>
  <c r="AD108" i="1"/>
  <c r="AC108" i="1"/>
  <c r="AB108" i="1"/>
  <c r="V108" i="1"/>
  <c r="V112" i="1" s="1"/>
  <c r="S108" i="1"/>
  <c r="S112" i="1" s="1"/>
  <c r="M108" i="1"/>
  <c r="M112" i="1" s="1"/>
  <c r="F108" i="1"/>
  <c r="N107" i="1"/>
  <c r="M107" i="1"/>
  <c r="AA106" i="1"/>
  <c r="Z106" i="1"/>
  <c r="Y106" i="1"/>
  <c r="AC106" i="1" s="1"/>
  <c r="X106" i="1"/>
  <c r="U106" i="1"/>
  <c r="T106" i="1"/>
  <c r="R106" i="1"/>
  <c r="Q106" i="1"/>
  <c r="P106" i="1"/>
  <c r="O106" i="1"/>
  <c r="L106" i="1"/>
  <c r="K106" i="1"/>
  <c r="J106" i="1"/>
  <c r="I106" i="1"/>
  <c r="H106" i="1"/>
  <c r="G106" i="1"/>
  <c r="AD105" i="1"/>
  <c r="AC105" i="1"/>
  <c r="AB105" i="1"/>
  <c r="V105" i="1"/>
  <c r="S105" i="1"/>
  <c r="M105" i="1"/>
  <c r="N105" i="1" s="1"/>
  <c r="F105" i="1"/>
  <c r="AD104" i="1"/>
  <c r="AC104" i="1"/>
  <c r="AB104" i="1"/>
  <c r="V104" i="1"/>
  <c r="S104" i="1"/>
  <c r="M104" i="1"/>
  <c r="N104" i="1" s="1"/>
  <c r="F104" i="1"/>
  <c r="AD103" i="1"/>
  <c r="AC103" i="1"/>
  <c r="AB103" i="1"/>
  <c r="V103" i="1"/>
  <c r="S103" i="1"/>
  <c r="M103" i="1"/>
  <c r="N103" i="1" s="1"/>
  <c r="F103" i="1"/>
  <c r="AD102" i="1"/>
  <c r="AC102" i="1"/>
  <c r="AB102" i="1"/>
  <c r="V102" i="1"/>
  <c r="V106" i="1" s="1"/>
  <c r="S102" i="1"/>
  <c r="S106" i="1" s="1"/>
  <c r="M102" i="1"/>
  <c r="M106" i="1" s="1"/>
  <c r="F102" i="1"/>
  <c r="AC101" i="1"/>
  <c r="AA101" i="1"/>
  <c r="Z101" i="1"/>
  <c r="Y101" i="1"/>
  <c r="X101" i="1"/>
  <c r="U101" i="1"/>
  <c r="T101" i="1"/>
  <c r="R101" i="1"/>
  <c r="Q101" i="1"/>
  <c r="P101" i="1"/>
  <c r="O101" i="1"/>
  <c r="L101" i="1"/>
  <c r="K101" i="1"/>
  <c r="J101" i="1"/>
  <c r="I101" i="1"/>
  <c r="H101" i="1"/>
  <c r="G101" i="1"/>
  <c r="AD100" i="1"/>
  <c r="AC100" i="1"/>
  <c r="AB100" i="1"/>
  <c r="V100" i="1"/>
  <c r="S100" i="1"/>
  <c r="M100" i="1"/>
  <c r="N100" i="1" s="1"/>
  <c r="F100" i="1"/>
  <c r="AD99" i="1"/>
  <c r="AC99" i="1"/>
  <c r="AB99" i="1"/>
  <c r="V99" i="1"/>
  <c r="S99" i="1"/>
  <c r="M99" i="1"/>
  <c r="N99" i="1" s="1"/>
  <c r="F99" i="1"/>
  <c r="AD98" i="1"/>
  <c r="AC98" i="1"/>
  <c r="AB98" i="1"/>
  <c r="V98" i="1"/>
  <c r="V101" i="1" s="1"/>
  <c r="S98" i="1"/>
  <c r="S101" i="1" s="1"/>
  <c r="M98" i="1"/>
  <c r="N98" i="1" s="1"/>
  <c r="F98" i="1"/>
  <c r="AA97" i="1"/>
  <c r="Z97" i="1"/>
  <c r="Y97" i="1"/>
  <c r="AC97" i="1" s="1"/>
  <c r="X97" i="1"/>
  <c r="U97" i="1"/>
  <c r="T97" i="1"/>
  <c r="Q97" i="1"/>
  <c r="P97" i="1"/>
  <c r="O97" i="1"/>
  <c r="M97" i="1"/>
  <c r="L97" i="1"/>
  <c r="K97" i="1"/>
  <c r="J97" i="1"/>
  <c r="I97" i="1"/>
  <c r="H97" i="1"/>
  <c r="G97" i="1"/>
  <c r="AC96" i="1"/>
  <c r="AD96" i="1" s="1"/>
  <c r="AB96" i="1"/>
  <c r="V96" i="1"/>
  <c r="S96" i="1"/>
  <c r="M96" i="1"/>
  <c r="N96" i="1" s="1"/>
  <c r="F96" i="1"/>
  <c r="AC95" i="1"/>
  <c r="AD95" i="1" s="1"/>
  <c r="AB95" i="1"/>
  <c r="V95" i="1"/>
  <c r="S95" i="1"/>
  <c r="M95" i="1"/>
  <c r="N95" i="1" s="1"/>
  <c r="F95" i="1"/>
  <c r="AC94" i="1"/>
  <c r="AD94" i="1" s="1"/>
  <c r="AB94" i="1"/>
  <c r="V94" i="1"/>
  <c r="S94" i="1"/>
  <c r="M94" i="1"/>
  <c r="N94" i="1" s="1"/>
  <c r="F94" i="1"/>
  <c r="AC93" i="1"/>
  <c r="AD93" i="1" s="1"/>
  <c r="AB93" i="1"/>
  <c r="V93" i="1"/>
  <c r="S93" i="1"/>
  <c r="M93" i="1"/>
  <c r="N93" i="1" s="1"/>
  <c r="F93" i="1"/>
  <c r="AC92" i="1"/>
  <c r="AD92" i="1" s="1"/>
  <c r="V92" i="1"/>
  <c r="V97" i="1" s="1"/>
  <c r="AA91" i="1"/>
  <c r="Z91" i="1"/>
  <c r="Y91" i="1"/>
  <c r="AC91" i="1" s="1"/>
  <c r="X91" i="1"/>
  <c r="U91" i="1"/>
  <c r="R91" i="1"/>
  <c r="Q91" i="1"/>
  <c r="P91" i="1"/>
  <c r="O91" i="1"/>
  <c r="L91" i="1"/>
  <c r="K91" i="1"/>
  <c r="J91" i="1"/>
  <c r="I91" i="1"/>
  <c r="H91" i="1"/>
  <c r="G91" i="1"/>
  <c r="AD90" i="1"/>
  <c r="AC90" i="1"/>
  <c r="AB90" i="1"/>
  <c r="V90" i="1"/>
  <c r="S90" i="1"/>
  <c r="M90" i="1"/>
  <c r="N90" i="1" s="1"/>
  <c r="F90" i="1"/>
  <c r="AD89" i="1"/>
  <c r="AC89" i="1"/>
  <c r="AB89" i="1"/>
  <c r="V89" i="1"/>
  <c r="S89" i="1"/>
  <c r="M89" i="1"/>
  <c r="N89" i="1" s="1"/>
  <c r="F89" i="1"/>
  <c r="AD88" i="1"/>
  <c r="AC88" i="1"/>
  <c r="AB88" i="1"/>
  <c r="V88" i="1"/>
  <c r="S88" i="1"/>
  <c r="S91" i="1" s="1"/>
  <c r="M88" i="1"/>
  <c r="F88" i="1"/>
  <c r="AC87" i="1"/>
  <c r="AD87" i="1" s="1"/>
  <c r="AB87" i="1"/>
  <c r="V87" i="1"/>
  <c r="S87" i="1"/>
  <c r="N87" i="1"/>
  <c r="M87" i="1"/>
  <c r="F87" i="1"/>
  <c r="AC86" i="1"/>
  <c r="AD86" i="1" s="1"/>
  <c r="AB86" i="1"/>
  <c r="V86" i="1"/>
  <c r="V91" i="1" s="1"/>
  <c r="M86" i="1"/>
  <c r="N86" i="1" s="1"/>
  <c r="F86" i="1"/>
  <c r="AC85" i="1"/>
  <c r="AA85" i="1"/>
  <c r="Z85" i="1"/>
  <c r="Y85" i="1"/>
  <c r="X85" i="1"/>
  <c r="V85" i="1"/>
  <c r="U85" i="1"/>
  <c r="T85" i="1"/>
  <c r="Q85" i="1"/>
  <c r="P85" i="1"/>
  <c r="O85" i="1"/>
  <c r="L85" i="1"/>
  <c r="K85" i="1"/>
  <c r="J85" i="1"/>
  <c r="I85" i="1"/>
  <c r="H85" i="1"/>
  <c r="G85" i="1"/>
  <c r="AC84" i="1"/>
  <c r="AD84" i="1" s="1"/>
  <c r="AB84" i="1"/>
  <c r="V84" i="1"/>
  <c r="S84" i="1"/>
  <c r="R84" i="1"/>
  <c r="M84" i="1"/>
  <c r="F84" i="1"/>
  <c r="N84" i="1" s="1"/>
  <c r="AC83" i="1"/>
  <c r="AD83" i="1" s="1"/>
  <c r="AB83" i="1"/>
  <c r="V83" i="1"/>
  <c r="R83" i="1"/>
  <c r="S83" i="1" s="1"/>
  <c r="M83" i="1"/>
  <c r="N83" i="1" s="1"/>
  <c r="F83" i="1"/>
  <c r="AD82" i="1"/>
  <c r="AC82" i="1"/>
  <c r="AB82" i="1"/>
  <c r="V82" i="1"/>
  <c r="S82" i="1"/>
  <c r="R82" i="1"/>
  <c r="M82" i="1"/>
  <c r="N82" i="1" s="1"/>
  <c r="F82" i="1"/>
  <c r="AC81" i="1"/>
  <c r="AD81" i="1" s="1"/>
  <c r="AB81" i="1"/>
  <c r="V81" i="1"/>
  <c r="R81" i="1"/>
  <c r="S81" i="1" s="1"/>
  <c r="M81" i="1"/>
  <c r="M85" i="1" s="1"/>
  <c r="F81" i="1"/>
  <c r="AD80" i="1"/>
  <c r="AC80" i="1"/>
  <c r="AB80" i="1"/>
  <c r="V80" i="1"/>
  <c r="R80" i="1"/>
  <c r="S80" i="1" s="1"/>
  <c r="N80" i="1"/>
  <c r="M80" i="1"/>
  <c r="F80" i="1"/>
  <c r="AA78" i="1"/>
  <c r="Z78" i="1"/>
  <c r="Y78" i="1"/>
  <c r="AC78" i="1" s="1"/>
  <c r="X78" i="1"/>
  <c r="U78" i="1"/>
  <c r="T78" i="1"/>
  <c r="R78" i="1"/>
  <c r="Q78" i="1"/>
  <c r="P78" i="1"/>
  <c r="O78" i="1"/>
  <c r="M78" i="1"/>
  <c r="L78" i="1"/>
  <c r="K78" i="1"/>
  <c r="J78" i="1"/>
  <c r="I78" i="1"/>
  <c r="H78" i="1"/>
  <c r="G78" i="1"/>
  <c r="AC77" i="1"/>
  <c r="AD77" i="1" s="1"/>
  <c r="AB77" i="1"/>
  <c r="V77" i="1"/>
  <c r="S77" i="1"/>
  <c r="M77" i="1"/>
  <c r="F77" i="1"/>
  <c r="N77" i="1" s="1"/>
  <c r="AC76" i="1"/>
  <c r="AD76" i="1" s="1"/>
  <c r="AB76" i="1"/>
  <c r="N76" i="1"/>
  <c r="M76" i="1"/>
  <c r="F76" i="1"/>
  <c r="AC75" i="1"/>
  <c r="AD75" i="1" s="1"/>
  <c r="AB75" i="1"/>
  <c r="V75" i="1"/>
  <c r="S75" i="1"/>
  <c r="N75" i="1"/>
  <c r="M75" i="1"/>
  <c r="F75" i="1"/>
  <c r="AC74" i="1"/>
  <c r="AD74" i="1" s="1"/>
  <c r="AB74" i="1"/>
  <c r="V74" i="1"/>
  <c r="S74" i="1"/>
  <c r="N74" i="1"/>
  <c r="M74" i="1"/>
  <c r="F74" i="1"/>
  <c r="AC73" i="1"/>
  <c r="AD73" i="1" s="1"/>
  <c r="AB73" i="1"/>
  <c r="V73" i="1"/>
  <c r="S73" i="1"/>
  <c r="N73" i="1"/>
  <c r="M73" i="1"/>
  <c r="F73" i="1"/>
  <c r="AC72" i="1"/>
  <c r="AD72" i="1" s="1"/>
  <c r="AB72" i="1"/>
  <c r="V72" i="1"/>
  <c r="S72" i="1"/>
  <c r="N72" i="1"/>
  <c r="M72" i="1"/>
  <c r="F72" i="1"/>
  <c r="AC71" i="1"/>
  <c r="AD71" i="1" s="1"/>
  <c r="AB71" i="1"/>
  <c r="V71" i="1"/>
  <c r="V78" i="1" s="1"/>
  <c r="S71" i="1"/>
  <c r="S78" i="1" s="1"/>
  <c r="N71" i="1"/>
  <c r="M71" i="1"/>
  <c r="F71" i="1"/>
  <c r="AA70" i="1"/>
  <c r="Z70" i="1"/>
  <c r="Y70" i="1"/>
  <c r="AC70" i="1" s="1"/>
  <c r="X70" i="1"/>
  <c r="U70" i="1"/>
  <c r="T70" i="1"/>
  <c r="R70" i="1"/>
  <c r="Q70" i="1"/>
  <c r="P70" i="1"/>
  <c r="O70" i="1"/>
  <c r="L70" i="1"/>
  <c r="K70" i="1"/>
  <c r="J70" i="1"/>
  <c r="I70" i="1"/>
  <c r="H70" i="1"/>
  <c r="G70" i="1"/>
  <c r="AC69" i="1"/>
  <c r="AD69" i="1" s="1"/>
  <c r="AB69" i="1"/>
  <c r="V69" i="1"/>
  <c r="S69" i="1"/>
  <c r="M69" i="1"/>
  <c r="N69" i="1" s="1"/>
  <c r="F69" i="1"/>
  <c r="AC68" i="1"/>
  <c r="AD68" i="1" s="1"/>
  <c r="AB68" i="1"/>
  <c r="V68" i="1"/>
  <c r="S68" i="1"/>
  <c r="M68" i="1"/>
  <c r="N68" i="1" s="1"/>
  <c r="F68" i="1"/>
  <c r="AC67" i="1"/>
  <c r="AD67" i="1" s="1"/>
  <c r="AB67" i="1"/>
  <c r="V67" i="1"/>
  <c r="S67" i="1"/>
  <c r="M67" i="1"/>
  <c r="N67" i="1" s="1"/>
  <c r="F67" i="1"/>
  <c r="AC66" i="1"/>
  <c r="AD66" i="1" s="1"/>
  <c r="AB66" i="1"/>
  <c r="V66" i="1"/>
  <c r="S66" i="1"/>
  <c r="M66" i="1"/>
  <c r="N66" i="1" s="1"/>
  <c r="F66" i="1"/>
  <c r="AC65" i="1"/>
  <c r="AD65" i="1" s="1"/>
  <c r="AB65" i="1"/>
  <c r="V65" i="1"/>
  <c r="V70" i="1" s="1"/>
  <c r="S65" i="1"/>
  <c r="S70" i="1" s="1"/>
  <c r="M65" i="1"/>
  <c r="N65" i="1" s="1"/>
  <c r="F65" i="1"/>
  <c r="AA64" i="1"/>
  <c r="Z64" i="1"/>
  <c r="Y64" i="1"/>
  <c r="AC64" i="1" s="1"/>
  <c r="X64" i="1"/>
  <c r="U64" i="1"/>
  <c r="T64" i="1"/>
  <c r="R64" i="1"/>
  <c r="Q64" i="1"/>
  <c r="P64" i="1"/>
  <c r="O64" i="1"/>
  <c r="M64" i="1"/>
  <c r="L64" i="1"/>
  <c r="J64" i="1"/>
  <c r="I64" i="1"/>
  <c r="H64" i="1"/>
  <c r="G64" i="1"/>
  <c r="AD63" i="1"/>
  <c r="AC63" i="1"/>
  <c r="AB63" i="1"/>
  <c r="V63" i="1"/>
  <c r="S63" i="1"/>
  <c r="M63" i="1"/>
  <c r="N63" i="1" s="1"/>
  <c r="F63" i="1"/>
  <c r="AD62" i="1"/>
  <c r="AC62" i="1"/>
  <c r="AB62" i="1"/>
  <c r="V62" i="1"/>
  <c r="S62" i="1"/>
  <c r="M62" i="1"/>
  <c r="N62" i="1" s="1"/>
  <c r="F62" i="1"/>
  <c r="AD61" i="1"/>
  <c r="AC61" i="1"/>
  <c r="AB61" i="1"/>
  <c r="V61" i="1"/>
  <c r="S61" i="1"/>
  <c r="M61" i="1"/>
  <c r="N61" i="1" s="1"/>
  <c r="F61" i="1"/>
  <c r="AD60" i="1"/>
  <c r="AC60" i="1"/>
  <c r="AB60" i="1"/>
  <c r="V60" i="1"/>
  <c r="S60" i="1"/>
  <c r="M60" i="1"/>
  <c r="N60" i="1" s="1"/>
  <c r="F60" i="1"/>
  <c r="AD59" i="1"/>
  <c r="AC59" i="1"/>
  <c r="AB59" i="1"/>
  <c r="V59" i="1"/>
  <c r="V64" i="1" s="1"/>
  <c r="S59" i="1"/>
  <c r="S64" i="1" s="1"/>
  <c r="F59" i="1"/>
  <c r="AC58" i="1"/>
  <c r="AA58" i="1"/>
  <c r="Z58" i="1"/>
  <c r="Y58" i="1"/>
  <c r="X58" i="1"/>
  <c r="U58" i="1"/>
  <c r="T58" i="1"/>
  <c r="R58" i="1"/>
  <c r="Q58" i="1"/>
  <c r="P58" i="1"/>
  <c r="O58" i="1"/>
  <c r="L58" i="1"/>
  <c r="J58" i="1"/>
  <c r="I58" i="1"/>
  <c r="H58" i="1"/>
  <c r="G58" i="1"/>
  <c r="AC57" i="1"/>
  <c r="AD57" i="1" s="1"/>
  <c r="AB57" i="1"/>
  <c r="V57" i="1"/>
  <c r="S57" i="1"/>
  <c r="M57" i="1"/>
  <c r="F57" i="1"/>
  <c r="N57" i="1" s="1"/>
  <c r="AC56" i="1"/>
  <c r="AD56" i="1" s="1"/>
  <c r="AB56" i="1"/>
  <c r="V56" i="1"/>
  <c r="S56" i="1"/>
  <c r="M56" i="1"/>
  <c r="F56" i="1"/>
  <c r="N56" i="1" s="1"/>
  <c r="AC55" i="1"/>
  <c r="AD55" i="1" s="1"/>
  <c r="AB55" i="1"/>
  <c r="V55" i="1"/>
  <c r="V58" i="1" s="1"/>
  <c r="S55" i="1"/>
  <c r="M55" i="1"/>
  <c r="F55" i="1"/>
  <c r="N55" i="1" s="1"/>
  <c r="AC54" i="1"/>
  <c r="AD54" i="1" s="1"/>
  <c r="AB54" i="1"/>
  <c r="S54" i="1"/>
  <c r="F54" i="1"/>
  <c r="N54" i="1" s="1"/>
  <c r="AC53" i="1"/>
  <c r="AD53" i="1" s="1"/>
  <c r="AB53" i="1"/>
  <c r="V53" i="1"/>
  <c r="S53" i="1"/>
  <c r="S58" i="1" s="1"/>
  <c r="N53" i="1"/>
  <c r="M53" i="1"/>
  <c r="F53" i="1"/>
  <c r="AC52" i="1"/>
  <c r="AD52" i="1" s="1"/>
  <c r="AB52" i="1"/>
  <c r="V52" i="1"/>
  <c r="M52" i="1"/>
  <c r="M58" i="1" s="1"/>
  <c r="F52" i="1"/>
  <c r="AA51" i="1"/>
  <c r="Z51" i="1"/>
  <c r="Y51" i="1"/>
  <c r="AC51" i="1" s="1"/>
  <c r="X51" i="1"/>
  <c r="V51" i="1"/>
  <c r="U51" i="1"/>
  <c r="T51" i="1"/>
  <c r="R51" i="1"/>
  <c r="Q51" i="1"/>
  <c r="P51" i="1"/>
  <c r="O51" i="1"/>
  <c r="M51" i="1"/>
  <c r="L51" i="1"/>
  <c r="K51" i="1"/>
  <c r="J51" i="1"/>
  <c r="I51" i="1"/>
  <c r="H51" i="1"/>
  <c r="G51" i="1"/>
  <c r="AC50" i="1"/>
  <c r="AD50" i="1" s="1"/>
  <c r="AB50" i="1"/>
  <c r="V50" i="1"/>
  <c r="S50" i="1"/>
  <c r="M50" i="1"/>
  <c r="F50" i="1"/>
  <c r="N50" i="1" s="1"/>
  <c r="AC49" i="1"/>
  <c r="AD49" i="1" s="1"/>
  <c r="AB49" i="1"/>
  <c r="V49" i="1"/>
  <c r="S49" i="1"/>
  <c r="M49" i="1"/>
  <c r="F49" i="1"/>
  <c r="N49" i="1" s="1"/>
  <c r="AC48" i="1"/>
  <c r="AD48" i="1" s="1"/>
  <c r="AB48" i="1"/>
  <c r="V48" i="1"/>
  <c r="S48" i="1"/>
  <c r="M48" i="1"/>
  <c r="F48" i="1"/>
  <c r="N48" i="1" s="1"/>
  <c r="AC47" i="1"/>
  <c r="AD47" i="1" s="1"/>
  <c r="AB47" i="1"/>
  <c r="V47" i="1"/>
  <c r="S47" i="1"/>
  <c r="M47" i="1"/>
  <c r="F47" i="1"/>
  <c r="N47" i="1" s="1"/>
  <c r="AC46" i="1"/>
  <c r="AD46" i="1" s="1"/>
  <c r="AB46" i="1"/>
  <c r="V46" i="1"/>
  <c r="S46" i="1"/>
  <c r="S51" i="1" s="1"/>
  <c r="M46" i="1"/>
  <c r="F46" i="1"/>
  <c r="N46" i="1" s="1"/>
  <c r="AC45" i="1"/>
  <c r="AD45" i="1" s="1"/>
  <c r="AB45" i="1"/>
  <c r="AB51" i="1" s="1"/>
  <c r="V45" i="1"/>
  <c r="M45" i="1"/>
  <c r="N45" i="1" s="1"/>
  <c r="F45" i="1"/>
  <c r="U44" i="1"/>
  <c r="T44" i="1"/>
  <c r="AD43" i="1"/>
  <c r="AC43" i="1"/>
  <c r="AB43" i="1"/>
  <c r="V43" i="1"/>
  <c r="L43" i="1"/>
  <c r="M43" i="1" s="1"/>
  <c r="N43" i="1" s="1"/>
  <c r="F43" i="1"/>
  <c r="AD42" i="1"/>
  <c r="AC42" i="1"/>
  <c r="AB42" i="1"/>
  <c r="V42" i="1"/>
  <c r="M42" i="1"/>
  <c r="F42" i="1"/>
  <c r="N42" i="1" s="1"/>
  <c r="AC41" i="1"/>
  <c r="AD41" i="1" s="1"/>
  <c r="AB41" i="1"/>
  <c r="V41" i="1"/>
  <c r="M41" i="1"/>
  <c r="N41" i="1" s="1"/>
  <c r="F41" i="1"/>
  <c r="AC40" i="1"/>
  <c r="AB40" i="1"/>
  <c r="V40" i="1"/>
  <c r="M40" i="1"/>
  <c r="N40" i="1" s="1"/>
  <c r="F40" i="1"/>
  <c r="AD39" i="1"/>
  <c r="AC39" i="1"/>
  <c r="AB39" i="1"/>
  <c r="V39" i="1"/>
  <c r="N39" i="1"/>
  <c r="M39" i="1"/>
  <c r="F39" i="1"/>
  <c r="AC38" i="1"/>
  <c r="AD38" i="1" s="1"/>
  <c r="AB38" i="1"/>
  <c r="V38" i="1"/>
  <c r="M38" i="1"/>
  <c r="N38" i="1" s="1"/>
  <c r="F38" i="1"/>
  <c r="AC37" i="1"/>
  <c r="AD37" i="1" s="1"/>
  <c r="AB37" i="1"/>
  <c r="V37" i="1"/>
  <c r="M37" i="1"/>
  <c r="N37" i="1" s="1"/>
  <c r="F37" i="1"/>
  <c r="AC36" i="1"/>
  <c r="AB36" i="1"/>
  <c r="V36" i="1"/>
  <c r="M36" i="1"/>
  <c r="F36" i="1"/>
  <c r="N36" i="1" s="1"/>
  <c r="AC35" i="1"/>
  <c r="AD35" i="1" s="1"/>
  <c r="AB35" i="1"/>
  <c r="V35" i="1"/>
  <c r="R35" i="1"/>
  <c r="M35" i="1"/>
  <c r="F35" i="1"/>
  <c r="N35" i="1" s="1"/>
  <c r="AC34" i="1"/>
  <c r="AD34" i="1" s="1"/>
  <c r="AB34" i="1"/>
  <c r="V34" i="1"/>
  <c r="M34" i="1"/>
  <c r="N34" i="1" s="1"/>
  <c r="F34" i="1"/>
  <c r="AC33" i="1"/>
  <c r="AD33" i="1" s="1"/>
  <c r="AB33" i="1"/>
  <c r="V33" i="1"/>
  <c r="M33" i="1"/>
  <c r="F33" i="1"/>
  <c r="N33" i="1" s="1"/>
  <c r="AC32" i="1"/>
  <c r="AD32" i="1" s="1"/>
  <c r="AB32" i="1"/>
  <c r="V32" i="1"/>
  <c r="N32" i="1"/>
  <c r="M32" i="1"/>
  <c r="F32" i="1"/>
  <c r="AD31" i="1"/>
  <c r="AC31" i="1"/>
  <c r="AB31" i="1"/>
  <c r="V31" i="1"/>
  <c r="N31" i="1"/>
  <c r="M31" i="1"/>
  <c r="F31" i="1"/>
  <c r="AC30" i="1"/>
  <c r="AD30" i="1" s="1"/>
  <c r="AB30" i="1"/>
  <c r="V30" i="1"/>
  <c r="M30" i="1"/>
  <c r="N30" i="1" s="1"/>
  <c r="F30" i="1"/>
  <c r="AC29" i="1"/>
  <c r="AD29" i="1" s="1"/>
  <c r="AB29" i="1"/>
  <c r="V29" i="1"/>
  <c r="F29" i="1"/>
  <c r="N29" i="1" s="1"/>
  <c r="AD28" i="1"/>
  <c r="AC28" i="1"/>
  <c r="AB28" i="1"/>
  <c r="V28" i="1"/>
  <c r="M28" i="1"/>
  <c r="F28" i="1"/>
  <c r="N28" i="1" s="1"/>
  <c r="AC27" i="1"/>
  <c r="AD27" i="1" s="1"/>
  <c r="AB27" i="1"/>
  <c r="V27" i="1"/>
  <c r="M27" i="1"/>
  <c r="N27" i="1" s="1"/>
  <c r="F27" i="1"/>
  <c r="AC23" i="1"/>
  <c r="AD23" i="1" s="1"/>
  <c r="AB23" i="1"/>
  <c r="V23" i="1"/>
  <c r="M23" i="1"/>
  <c r="N23" i="1" s="1"/>
  <c r="F23" i="1"/>
  <c r="AC22" i="1"/>
  <c r="AD22" i="1" s="1"/>
  <c r="AB22" i="1"/>
  <c r="V22" i="1"/>
  <c r="R22" i="1"/>
  <c r="M22" i="1"/>
  <c r="N22" i="1" s="1"/>
  <c r="F22" i="1"/>
  <c r="AC21" i="1"/>
  <c r="AD21" i="1" s="1"/>
  <c r="AB21" i="1"/>
  <c r="V21" i="1"/>
  <c r="M21" i="1"/>
  <c r="F21" i="1"/>
  <c r="N21" i="1" s="1"/>
  <c r="AD20" i="1"/>
  <c r="AC20" i="1"/>
  <c r="AB20" i="1"/>
  <c r="V20" i="1"/>
  <c r="N20" i="1"/>
  <c r="M20" i="1"/>
  <c r="F20" i="1"/>
  <c r="AC16" i="1"/>
  <c r="AD16" i="1" s="1"/>
  <c r="AB16" i="1"/>
  <c r="V16" i="1"/>
  <c r="M16" i="1"/>
  <c r="N16" i="1" s="1"/>
  <c r="F16" i="1"/>
  <c r="AC15" i="1"/>
  <c r="AD15" i="1" s="1"/>
  <c r="AB15" i="1"/>
  <c r="V15" i="1"/>
  <c r="M15" i="1"/>
  <c r="N15" i="1" s="1"/>
  <c r="F15" i="1"/>
  <c r="AD14" i="1"/>
  <c r="AC14" i="1"/>
  <c r="AB14" i="1"/>
  <c r="V14" i="1"/>
  <c r="M14" i="1"/>
  <c r="N14" i="1" s="1"/>
  <c r="F14" i="1"/>
  <c r="AD13" i="1"/>
  <c r="AC13" i="1"/>
  <c r="AB13" i="1"/>
  <c r="V13" i="1"/>
  <c r="M13" i="1"/>
  <c r="F13" i="1"/>
  <c r="N13" i="1" s="1"/>
  <c r="AC12" i="1"/>
  <c r="AD12" i="1" s="1"/>
  <c r="AB12" i="1"/>
  <c r="V12" i="1"/>
  <c r="M12" i="1"/>
  <c r="N12" i="1" s="1"/>
  <c r="F12" i="1"/>
  <c r="AC11" i="1"/>
  <c r="AD11" i="1" s="1"/>
  <c r="AB11" i="1"/>
  <c r="V11" i="1"/>
  <c r="M11" i="1"/>
  <c r="N11" i="1" s="1"/>
  <c r="F11" i="1"/>
  <c r="K124" i="1" l="1"/>
  <c r="S85" i="1"/>
  <c r="M152" i="1"/>
  <c r="N149" i="1"/>
  <c r="M91" i="1"/>
  <c r="M101" i="1"/>
  <c r="N102" i="1"/>
  <c r="N81" i="1"/>
  <c r="N52" i="1"/>
  <c r="N108" i="1"/>
  <c r="R85" i="1"/>
  <c r="J124" i="1"/>
  <c r="M70" i="1"/>
</calcChain>
</file>

<file path=xl/sharedStrings.xml><?xml version="1.0" encoding="utf-8"?>
<sst xmlns="http://schemas.openxmlformats.org/spreadsheetml/2006/main" count="190" uniqueCount="154">
  <si>
    <t>Мониторинг соблюдения органами местного самоуправления муниципальных образований Ивановской области нормативов формирования расходов на содержание органов местного самоуправления  за 1 квартал 2026 года</t>
  </si>
  <si>
    <t>Муниципальный район</t>
  </si>
  <si>
    <t>Муниципальные образования</t>
  </si>
  <si>
    <t>Численность населения по состоянию на 01.01.2025 г</t>
  </si>
  <si>
    <t>Норматив на содержание ОМС на 2026 год, установленные по пост. Прав-ва от 15.03.2011 № 65-п</t>
  </si>
  <si>
    <r>
      <t xml:space="preserve">Расходы на содержание органов местного самоуправления муниципальных образований Ивановской области исходя из норматива </t>
    </r>
    <r>
      <rPr>
        <b/>
        <sz val="12"/>
        <rFont val="Times New Roman"/>
        <family val="1"/>
        <charset val="204"/>
      </rPr>
      <t xml:space="preserve">на 2026 год </t>
    </r>
    <r>
      <rPr>
        <sz val="12"/>
        <rFont val="Times New Roman"/>
        <family val="1"/>
        <charset val="204"/>
      </rPr>
      <t>установленные по пост. Прав-ва Ив.обл от 15.03.2011 № 65-п</t>
    </r>
  </si>
  <si>
    <t xml:space="preserve"> Утвержденные расходы на содержание органов местного самоупарвления (без КДН) всего по состоянию на 30.06.2025</t>
  </si>
  <si>
    <t xml:space="preserve">В том числе </t>
  </si>
  <si>
    <t>Переданные полномочия</t>
  </si>
  <si>
    <t>ИТОГО Утвержденные расходы на содержание органов местного самоуправления в бюджетах муниципальных образований  по состоянию на 31.03.2026</t>
  </si>
  <si>
    <t>Отклонение</t>
  </si>
  <si>
    <t>Зарплата и начисления на оплату труда депутатов, выборных долж.лиц, мун.сл. ВСЕГО 211+213</t>
  </si>
  <si>
    <t>Переданные полномочия на оплату депутатов, выборных должностных лиц местного самоуправления, осуществл.свои полном на пост. Основе мун.сл 211+213</t>
  </si>
  <si>
    <t>Итого Фот без КДН и перед полномоч</t>
  </si>
  <si>
    <t>Расходвы на содержание ОМС по КДН,         тыс. руб.</t>
  </si>
  <si>
    <t>Расходы на содержание ОМС по адм. Комиссиям,         тыс. руб.</t>
  </si>
  <si>
    <t>КДН + адм комиссии</t>
  </si>
  <si>
    <r>
      <t xml:space="preserve">Предельная численность депутатов, выборных должностных лиц местного самоуправления, осуществляющих свои полномочия на постоянной основе, муниципальных служащих, используемая при расчете нормативов формирования расходов на содержание органов местного самоуправления, доведенных в соответствии с Методикой, утвержденной постановл. Правит-ва Ив. обл от 15.03.2011 № 65-п              </t>
    </r>
    <r>
      <rPr>
        <b/>
        <sz val="12"/>
        <rFont val="Times New Roman"/>
        <family val="1"/>
        <charset val="204"/>
      </rPr>
      <t>на 2026 год</t>
    </r>
  </si>
  <si>
    <t>Численность работников органов местного самоуправления</t>
  </si>
  <si>
    <t>Численность депутатов, выборных должностных лиц местного самоуправления осуществляющих свои полномочия на постоянной основе, муниципальных служащих</t>
  </si>
  <si>
    <t>Кроме того</t>
  </si>
  <si>
    <t>Утвержденная численность депутатов, выборных должностных лиц местного самоуправления осуществляющих свои полномочия на постоянной основе, муниципальных служащих по состоянию на 31.03.2026</t>
  </si>
  <si>
    <t>на зарплату ст.211</t>
  </si>
  <si>
    <t>начисления  ст. 213</t>
  </si>
  <si>
    <t>ст.211+ст.213</t>
  </si>
  <si>
    <t>211+213</t>
  </si>
  <si>
    <t>ВСЕГО расходов</t>
  </si>
  <si>
    <t>Численность работников органов местного самоуправления за счет переданных полномочий</t>
  </si>
  <si>
    <t>Численность депутатов,выборных должностных лиц местного самоупарвления за счет переданных полномочий</t>
  </si>
  <si>
    <t>Городские округа</t>
  </si>
  <si>
    <t>Вичуга</t>
  </si>
  <si>
    <t>Иваново</t>
  </si>
  <si>
    <t>Кинешма</t>
  </si>
  <si>
    <t>Кохма</t>
  </si>
  <si>
    <t xml:space="preserve">Тейково </t>
  </si>
  <si>
    <t>Шуя</t>
  </si>
  <si>
    <t>Муниципальные округа</t>
  </si>
  <si>
    <t>Верхнеландеховский м.о.</t>
  </si>
  <si>
    <t>Вичугский м.о.</t>
  </si>
  <si>
    <t>Ивановский м.о.</t>
  </si>
  <si>
    <t>Палехский м.о.</t>
  </si>
  <si>
    <t>Муниципальные районы</t>
  </si>
  <si>
    <t>Фурмановский м.р.</t>
  </si>
  <si>
    <t>Гаврилово-Посадский м.р.</t>
  </si>
  <si>
    <t>Заволжский м.р.</t>
  </si>
  <si>
    <t>Ильинский м.р.</t>
  </si>
  <si>
    <t>Кинешемский м.р.</t>
  </si>
  <si>
    <t>Комсомольский р-н</t>
  </si>
  <si>
    <t>Лежневский м.р.</t>
  </si>
  <si>
    <t>Лухский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</si>
  <si>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</si>
  <si>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</si>
  <si>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</si>
  <si>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</si>
  <si>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</si>
  <si>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</si>
  <si>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Шуйский м.р.</t>
  </si>
  <si>
    <t>Южский м.р.</t>
  </si>
  <si>
    <t>Юрьевецкий м.р.</t>
  </si>
  <si>
    <t>Городские и сельские поселения</t>
  </si>
  <si>
    <t>Фурмановское г/п</t>
  </si>
  <si>
    <t>Дуляпинское с/п</t>
  </si>
  <si>
    <t>Иванковское с/п</t>
  </si>
  <si>
    <t>Панинское с/п</t>
  </si>
  <si>
    <t>Хромцовское с/п</t>
  </si>
  <si>
    <t>Широковское с/п</t>
  </si>
  <si>
    <t>Итого по поселениям</t>
  </si>
  <si>
    <t>Гав-Посадский р-н</t>
  </si>
  <si>
    <t>Г-Посадское г/п</t>
  </si>
  <si>
    <t>Петровское г/п</t>
  </si>
  <si>
    <t>Лобцовское с/п</t>
  </si>
  <si>
    <t>Новоселковское с/п</t>
  </si>
  <si>
    <t>Осановецкое с/п</t>
  </si>
  <si>
    <t>Шекшовское с/п</t>
  </si>
  <si>
    <t>Заволжское г/п</t>
  </si>
  <si>
    <t>Волжское с/п</t>
  </si>
  <si>
    <t>Дмитриевское с/п</t>
  </si>
  <si>
    <t>Междуреченское с/п</t>
  </si>
  <si>
    <t>Сосневское с/п</t>
  </si>
  <si>
    <t>Ильинское г/п</t>
  </si>
  <si>
    <t>Аньковское с/п</t>
  </si>
  <si>
    <t>Ивашевское с/п</t>
  </si>
  <si>
    <t>Исаевское с/п</t>
  </si>
  <si>
    <t>Щенниковское с/п</t>
  </si>
  <si>
    <t>Наволокское г/п</t>
  </si>
  <si>
    <t>Батмановское с/п</t>
  </si>
  <si>
    <t>Горковское с/п</t>
  </si>
  <si>
    <t>Ласкарихинское с/п</t>
  </si>
  <si>
    <t>Луговское с/п</t>
  </si>
  <si>
    <t>Решемское с/п</t>
  </si>
  <si>
    <t>Шилекшинское с/п</t>
  </si>
  <si>
    <t>Комсомольский м.р.</t>
  </si>
  <si>
    <t>Комсомольское г/п</t>
  </si>
  <si>
    <t>Марковское с/п</t>
  </si>
  <si>
    <t>Новоусадебское с/п</t>
  </si>
  <si>
    <t>Октябрьское с/п</t>
  </si>
  <si>
    <t>Писцовское с/п</t>
  </si>
  <si>
    <t>Подозерское с/п</t>
  </si>
  <si>
    <t>Лежневское г/п</t>
  </si>
  <si>
    <t>Лежневское с/п</t>
  </si>
  <si>
    <t>Новогоркинское с/п</t>
  </si>
  <si>
    <t>Сабиновское с/п</t>
  </si>
  <si>
    <t>Шилыковское с/п</t>
  </si>
  <si>
    <t>Лухское г/п</t>
  </si>
  <si>
    <t>Благовещенское с/п</t>
  </si>
  <si>
    <t>Порздневское с/п</t>
  </si>
  <si>
    <t>Рябовское с/п</t>
  </si>
  <si>
    <t>Тимирязевское с/п</t>
  </si>
  <si>
    <t>Пестяковское г/п</t>
  </si>
  <si>
    <t>Нижнеландеховское с/п</t>
  </si>
  <si>
    <t>Пестяковское с/п</t>
  </si>
  <si>
    <t>Приволжское г/п</t>
  </si>
  <si>
    <t>Ингарское с/п</t>
  </si>
  <si>
    <t>Новское с/п</t>
  </si>
  <si>
    <t>Рождественское с/п</t>
  </si>
  <si>
    <t>Пучежское г/п</t>
  </si>
  <si>
    <t>Затеихинское с/п</t>
  </si>
  <si>
    <t>Илья-Высокого с/п</t>
  </si>
  <si>
    <t>Мортковское с/п</t>
  </si>
  <si>
    <t>Сеготское с/п</t>
  </si>
  <si>
    <t>Родниковское г/п</t>
  </si>
  <si>
    <t>Каминское с/п</t>
  </si>
  <si>
    <t>Парское с/п</t>
  </si>
  <si>
    <t>Фелисовское с/п</t>
  </si>
  <si>
    <t xml:space="preserve">Савинское г/п </t>
  </si>
  <si>
    <t>Архиповское с/п</t>
  </si>
  <si>
    <t>Вознесенкское с/п</t>
  </si>
  <si>
    <t>Воскресенское с/п</t>
  </si>
  <si>
    <t>Горячевское с/п</t>
  </si>
  <si>
    <t>Савинское с/п</t>
  </si>
  <si>
    <t>Нерльское г/п</t>
  </si>
  <si>
    <t>Большеклочковское с/п</t>
  </si>
  <si>
    <t>Крапивновское с/п</t>
  </si>
  <si>
    <t>Морозовское с/п</t>
  </si>
  <si>
    <t>Новогоряновское с/п</t>
  </si>
  <si>
    <t>Новолеушинское с/п</t>
  </si>
  <si>
    <t>Колобовское г/п</t>
  </si>
  <si>
    <t>Афанасьевское с/п</t>
  </si>
  <si>
    <t>Васильевское с/п</t>
  </si>
  <si>
    <t>Введенское с/п</t>
  </si>
  <si>
    <t>Китовское с/п</t>
  </si>
  <si>
    <t>Остаповское с/п</t>
  </si>
  <si>
    <t>Перемиловское с/п</t>
  </si>
  <si>
    <t>Семейкинское с/п</t>
  </si>
  <si>
    <t>Южское г/п</t>
  </si>
  <si>
    <t>Мугреево-Никольское с/п</t>
  </si>
  <si>
    <t>Новоклязьменское с/п</t>
  </si>
  <si>
    <t>Талицко-Мугреевское с/п</t>
  </si>
  <si>
    <t>Холуйское с/п</t>
  </si>
  <si>
    <t>Хотимльское с/п</t>
  </si>
  <si>
    <t>Юрьевецкое г/п</t>
  </si>
  <si>
    <t>Елнатское с/п</t>
  </si>
  <si>
    <t>Михайловское с/п</t>
  </si>
  <si>
    <t>Соболевское 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</si>
</sst>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00"/>
    <numFmt numFmtId="167" formatCode="#,##0.0"/>
    <numFmt numFmtId="168" formatCode="#,##0.00000"/>
    <numFmt numFmtId="169" formatCode="0.000_)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name val="Arial Cyr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1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4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6" fontId="5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7" xfId="0" applyFont="1" applyBorder="1"/>
    <xf numFmtId="0" fontId="4" fillId="0" borderId="7" xfId="0" applyFont="1" applyBorder="1"/>
    <xf numFmtId="0" fontId="4" fillId="2" borderId="7" xfId="0" applyFont="1" applyFill="1" applyBorder="1"/>
    <xf numFmtId="166" fontId="3" fillId="2" borderId="7" xfId="0" applyNumberFormat="1" applyFont="1" applyFill="1" applyBorder="1"/>
    <xf numFmtId="1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" xfId="1" applyFont="1" applyBorder="1"/>
    <xf numFmtId="164" fontId="4" fillId="0" borderId="1" xfId="2" applyNumberFormat="1" applyFont="1" applyBorder="1"/>
    <xf numFmtId="165" fontId="4" fillId="0" borderId="1" xfId="2" applyNumberFormat="1" applyFont="1" applyBorder="1"/>
    <xf numFmtId="165" fontId="4" fillId="0" borderId="1" xfId="2" applyNumberFormat="1" applyFont="1" applyBorder="1" applyAlignment="1">
      <alignment vertical="top"/>
    </xf>
    <xf numFmtId="0" fontId="4" fillId="0" borderId="1" xfId="2" applyFont="1" applyBorder="1"/>
    <xf numFmtId="167" fontId="4" fillId="0" borderId="1" xfId="2" applyNumberFormat="1" applyFont="1" applyBorder="1" applyAlignment="1">
      <alignment vertical="top"/>
    </xf>
    <xf numFmtId="167" fontId="4" fillId="0" borderId="1" xfId="3" applyNumberFormat="1" applyFont="1" applyBorder="1"/>
    <xf numFmtId="168" fontId="4" fillId="2" borderId="1" xfId="2" applyNumberFormat="1" applyFont="1" applyFill="1" applyBorder="1"/>
    <xf numFmtId="168" fontId="3" fillId="2" borderId="1" xfId="2" applyNumberFormat="1" applyFont="1" applyFill="1" applyBorder="1"/>
    <xf numFmtId="1" fontId="4" fillId="0" borderId="1" xfId="2" applyNumberFormat="1" applyFont="1" applyBorder="1"/>
    <xf numFmtId="0" fontId="4" fillId="0" borderId="1" xfId="0" applyFont="1" applyBorder="1"/>
    <xf numFmtId="167" fontId="4" fillId="0" borderId="1" xfId="0" applyNumberFormat="1" applyFont="1" applyBorder="1"/>
    <xf numFmtId="167" fontId="4" fillId="0" borderId="10" xfId="0" applyNumberFormat="1" applyFont="1" applyBorder="1"/>
    <xf numFmtId="0" fontId="4" fillId="0" borderId="11" xfId="1" applyFont="1" applyBorder="1"/>
    <xf numFmtId="0" fontId="8" fillId="0" borderId="12" xfId="0" applyFont="1" applyBorder="1"/>
    <xf numFmtId="164" fontId="4" fillId="0" borderId="12" xfId="2" applyNumberFormat="1" applyFont="1" applyBorder="1"/>
    <xf numFmtId="165" fontId="4" fillId="0" borderId="12" xfId="2" applyNumberFormat="1" applyFont="1" applyBorder="1"/>
    <xf numFmtId="0" fontId="4" fillId="0" borderId="12" xfId="2" applyFont="1" applyBorder="1"/>
    <xf numFmtId="167" fontId="4" fillId="0" borderId="12" xfId="2" applyNumberFormat="1" applyFont="1" applyBorder="1" applyAlignment="1">
      <alignment vertical="top"/>
    </xf>
    <xf numFmtId="167" fontId="4" fillId="0" borderId="12" xfId="3" applyNumberFormat="1" applyFont="1" applyBorder="1"/>
    <xf numFmtId="168" fontId="4" fillId="2" borderId="12" xfId="2" applyNumberFormat="1" applyFont="1" applyFill="1" applyBorder="1"/>
    <xf numFmtId="168" fontId="3" fillId="2" borderId="12" xfId="2" applyNumberFormat="1" applyFont="1" applyFill="1" applyBorder="1"/>
    <xf numFmtId="1" fontId="4" fillId="0" borderId="12" xfId="2" applyNumberFormat="1" applyFont="1" applyBorder="1"/>
    <xf numFmtId="0" fontId="4" fillId="0" borderId="12" xfId="0" applyFont="1" applyBorder="1"/>
    <xf numFmtId="167" fontId="4" fillId="0" borderId="12" xfId="0" applyNumberFormat="1" applyFont="1" applyBorder="1"/>
    <xf numFmtId="167" fontId="4" fillId="0" borderId="13" xfId="0" applyNumberFormat="1" applyFont="1" applyBorder="1"/>
    <xf numFmtId="0" fontId="4" fillId="0" borderId="6" xfId="1" applyFont="1" applyBorder="1"/>
    <xf numFmtId="164" fontId="4" fillId="0" borderId="7" xfId="2" applyNumberFormat="1" applyFont="1" applyBorder="1"/>
    <xf numFmtId="165" fontId="4" fillId="0" borderId="7" xfId="2" applyNumberFormat="1" applyFont="1" applyBorder="1"/>
    <xf numFmtId="0" fontId="4" fillId="0" borderId="7" xfId="2" applyFont="1" applyBorder="1"/>
    <xf numFmtId="167" fontId="4" fillId="0" borderId="7" xfId="2" applyNumberFormat="1" applyFont="1" applyBorder="1" applyAlignment="1">
      <alignment vertical="top"/>
    </xf>
    <xf numFmtId="167" fontId="4" fillId="0" borderId="7" xfId="3" applyNumberFormat="1" applyFont="1" applyBorder="1"/>
    <xf numFmtId="168" fontId="4" fillId="2" borderId="7" xfId="2" applyNumberFormat="1" applyFont="1" applyFill="1" applyBorder="1"/>
    <xf numFmtId="168" fontId="3" fillId="2" borderId="7" xfId="2" applyNumberFormat="1" applyFont="1" applyFill="1" applyBorder="1"/>
    <xf numFmtId="1" fontId="4" fillId="0" borderId="7" xfId="2" applyNumberFormat="1" applyFont="1" applyBorder="1"/>
    <xf numFmtId="167" fontId="4" fillId="0" borderId="7" xfId="0" applyNumberFormat="1" applyFont="1" applyBorder="1"/>
    <xf numFmtId="167" fontId="4" fillId="0" borderId="8" xfId="0" applyNumberFormat="1" applyFont="1" applyBorder="1"/>
    <xf numFmtId="0" fontId="4" fillId="0" borderId="9" xfId="1" applyFont="1" applyBorder="1"/>
    <xf numFmtId="166" fontId="10" fillId="0" borderId="0" xfId="0" applyNumberFormat="1" applyFont="1"/>
    <xf numFmtId="1" fontId="0" fillId="0" borderId="0" xfId="0" applyNumberFormat="1"/>
    <xf numFmtId="0" fontId="0" fillId="0" borderId="14" xfId="0" applyBorder="1"/>
    <xf numFmtId="1" fontId="4" fillId="0" borderId="1" xfId="0" applyNumberFormat="1" applyFont="1" applyBorder="1"/>
    <xf numFmtId="0" fontId="11" fillId="0" borderId="1" xfId="0" applyFont="1" applyBorder="1"/>
    <xf numFmtId="167" fontId="4" fillId="0" borderId="1" xfId="2" applyNumberFormat="1" applyFont="1" applyBorder="1"/>
    <xf numFmtId="165" fontId="4" fillId="0" borderId="1" xfId="0" applyNumberFormat="1" applyFont="1" applyBorder="1"/>
    <xf numFmtId="1" fontId="4" fillId="0" borderId="12" xfId="0" applyNumberFormat="1" applyFont="1" applyBorder="1"/>
    <xf numFmtId="0" fontId="4" fillId="0" borderId="15" xfId="1" applyFont="1" applyBorder="1"/>
    <xf numFmtId="0" fontId="12" fillId="0" borderId="16" xfId="0" applyFont="1" applyBorder="1"/>
    <xf numFmtId="164" fontId="4" fillId="0" borderId="16" xfId="2" applyNumberFormat="1" applyFont="1" applyBorder="1"/>
    <xf numFmtId="165" fontId="4" fillId="0" borderId="16" xfId="2" applyNumberFormat="1" applyFont="1" applyBorder="1"/>
    <xf numFmtId="0" fontId="4" fillId="0" borderId="16" xfId="2" applyFont="1" applyBorder="1"/>
    <xf numFmtId="167" fontId="4" fillId="0" borderId="16" xfId="2" applyNumberFormat="1" applyFont="1" applyBorder="1" applyAlignment="1">
      <alignment vertical="top"/>
    </xf>
    <xf numFmtId="168" fontId="4" fillId="2" borderId="16" xfId="2" applyNumberFormat="1" applyFont="1" applyFill="1" applyBorder="1"/>
    <xf numFmtId="168" fontId="3" fillId="2" borderId="16" xfId="2" applyNumberFormat="1" applyFont="1" applyFill="1" applyBorder="1"/>
    <xf numFmtId="1" fontId="4" fillId="0" borderId="16" xfId="2" applyNumberFormat="1" applyFont="1" applyBorder="1"/>
    <xf numFmtId="0" fontId="4" fillId="0" borderId="16" xfId="0" applyFont="1" applyBorder="1"/>
    <xf numFmtId="167" fontId="4" fillId="0" borderId="16" xfId="0" applyNumberFormat="1" applyFont="1" applyBorder="1"/>
    <xf numFmtId="1" fontId="4" fillId="0" borderId="16" xfId="0" applyNumberFormat="1" applyFont="1" applyBorder="1"/>
    <xf numFmtId="167" fontId="4" fillId="0" borderId="17" xfId="0" applyNumberFormat="1" applyFont="1" applyBorder="1"/>
    <xf numFmtId="0" fontId="4" fillId="0" borderId="1" xfId="3" applyFont="1" applyBorder="1"/>
    <xf numFmtId="0" fontId="4" fillId="0" borderId="1" xfId="0" applyFont="1" applyBorder="1" applyAlignment="1">
      <alignment wrapText="1"/>
    </xf>
    <xf numFmtId="167" fontId="4" fillId="3" borderId="1" xfId="2" applyNumberFormat="1" applyFont="1" applyFill="1" applyBorder="1" applyAlignment="1">
      <alignment vertical="top"/>
    </xf>
    <xf numFmtId="4" fontId="4" fillId="0" borderId="1" xfId="0" applyNumberFormat="1" applyFont="1" applyBorder="1"/>
    <xf numFmtId="4" fontId="4" fillId="0" borderId="10" xfId="0" applyNumberFormat="1" applyFont="1" applyBorder="1"/>
    <xf numFmtId="3" fontId="4" fillId="0" borderId="1" xfId="0" applyNumberFormat="1" applyFont="1" applyBorder="1"/>
    <xf numFmtId="2" fontId="4" fillId="0" borderId="1" xfId="0" applyNumberFormat="1" applyFont="1" applyBorder="1"/>
    <xf numFmtId="169" fontId="4" fillId="0" borderId="1" xfId="0" applyNumberFormat="1" applyFont="1" applyBorder="1"/>
    <xf numFmtId="0" fontId="11" fillId="0" borderId="12" xfId="0" applyFont="1" applyBorder="1"/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164" fontId="4" fillId="0" borderId="5" xfId="2" applyNumberFormat="1" applyFont="1" applyBorder="1"/>
    <xf numFmtId="165" fontId="4" fillId="0" borderId="5" xfId="2" applyNumberFormat="1" applyFont="1" applyBorder="1"/>
    <xf numFmtId="165" fontId="4" fillId="0" borderId="5" xfId="0" applyNumberFormat="1" applyFont="1" applyBorder="1"/>
    <xf numFmtId="167" fontId="4" fillId="0" borderId="5" xfId="0" applyNumberFormat="1" applyFont="1" applyBorder="1"/>
    <xf numFmtId="167" fontId="4" fillId="0" borderId="5" xfId="2" applyNumberFormat="1" applyFont="1" applyBorder="1" applyAlignment="1">
      <alignment vertical="top"/>
    </xf>
    <xf numFmtId="167" fontId="4" fillId="0" borderId="5" xfId="3" applyNumberFormat="1" applyFont="1" applyBorder="1"/>
    <xf numFmtId="168" fontId="4" fillId="0" borderId="5" xfId="0" applyNumberFormat="1" applyFont="1" applyBorder="1"/>
    <xf numFmtId="168" fontId="3" fillId="0" borderId="5" xfId="2" applyNumberFormat="1" applyFont="1" applyBorder="1"/>
    <xf numFmtId="1" fontId="4" fillId="0" borderId="5" xfId="2" applyNumberFormat="1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165" fontId="4" fillId="0" borderId="7" xfId="4" applyNumberFormat="1" applyFont="1" applyBorder="1"/>
    <xf numFmtId="0" fontId="4" fillId="0" borderId="7" xfId="4" applyFont="1" applyBorder="1"/>
    <xf numFmtId="166" fontId="3" fillId="0" borderId="7" xfId="2" applyNumberFormat="1" applyFont="1" applyBorder="1"/>
    <xf numFmtId="165" fontId="4" fillId="0" borderId="7" xfId="0" applyNumberFormat="1" applyFont="1" applyBorder="1"/>
    <xf numFmtId="0" fontId="4" fillId="0" borderId="9" xfId="0" applyFont="1" applyBorder="1" applyAlignment="1">
      <alignment horizontal="center" vertical="center" wrapText="1"/>
    </xf>
    <xf numFmtId="165" fontId="4" fillId="0" borderId="1" xfId="4" applyNumberFormat="1" applyFont="1" applyBorder="1"/>
    <xf numFmtId="0" fontId="4" fillId="0" borderId="1" xfId="4" applyFont="1" applyBorder="1"/>
    <xf numFmtId="166" fontId="3" fillId="0" borderId="1" xfId="2" applyNumberFormat="1" applyFont="1" applyBorder="1"/>
    <xf numFmtId="165" fontId="4" fillId="0" borderId="1" xfId="3" applyNumberFormat="1" applyFont="1" applyBorder="1"/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6" fontId="4" fillId="0" borderId="12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165" fontId="4" fillId="0" borderId="12" xfId="0" applyNumberFormat="1" applyFont="1" applyBorder="1"/>
    <xf numFmtId="0" fontId="4" fillId="0" borderId="7" xfId="0" applyFont="1" applyBorder="1" applyAlignment="1">
      <alignment wrapText="1"/>
    </xf>
    <xf numFmtId="2" fontId="4" fillId="0" borderId="10" xfId="0" applyNumberFormat="1" applyFont="1" applyBorder="1"/>
    <xf numFmtId="0" fontId="13" fillId="0" borderId="1" xfId="0" applyFont="1" applyBorder="1"/>
    <xf numFmtId="164" fontId="4" fillId="0" borderId="12" xfId="0" applyNumberFormat="1" applyFont="1" applyBorder="1" applyAlignment="1">
      <alignment horizontal="right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167" fontId="4" fillId="0" borderId="12" xfId="0" applyNumberFormat="1" applyFont="1" applyBorder="1" applyAlignment="1">
      <alignment horizontal="right" vertical="center" wrapText="1"/>
    </xf>
    <xf numFmtId="166" fontId="4" fillId="0" borderId="12" xfId="0" applyNumberFormat="1" applyFont="1" applyBorder="1" applyAlignment="1">
      <alignment horizontal="righ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0" fontId="13" fillId="0" borderId="1" xfId="3" applyFont="1" applyBorder="1"/>
    <xf numFmtId="164" fontId="4" fillId="0" borderId="12" xfId="0" applyNumberFormat="1" applyFont="1" applyBorder="1"/>
    <xf numFmtId="166" fontId="4" fillId="0" borderId="12" xfId="0" applyNumberFormat="1" applyFont="1" applyBorder="1"/>
    <xf numFmtId="2" fontId="4" fillId="0" borderId="12" xfId="0" applyNumberFormat="1" applyFont="1" applyBorder="1"/>
    <xf numFmtId="0" fontId="4" fillId="0" borderId="18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0" fontId="4" fillId="0" borderId="19" xfId="0" applyFont="1" applyBorder="1" applyAlignment="1">
      <alignment horizontal="center" vertical="center" wrapText="1"/>
    </xf>
    <xf numFmtId="0" fontId="4" fillId="0" borderId="16" xfId="3" applyFont="1" applyBorder="1"/>
    <xf numFmtId="165" fontId="4" fillId="0" borderId="16" xfId="3" applyNumberFormat="1" applyFont="1" applyBorder="1"/>
    <xf numFmtId="167" fontId="4" fillId="0" borderId="16" xfId="3" applyNumberFormat="1" applyFont="1" applyBorder="1"/>
    <xf numFmtId="166" fontId="3" fillId="0" borderId="16" xfId="2" applyNumberFormat="1" applyFont="1" applyBorder="1"/>
    <xf numFmtId="165" fontId="4" fillId="0" borderId="16" xfId="0" applyNumberFormat="1" applyFont="1" applyBorder="1"/>
    <xf numFmtId="0" fontId="4" fillId="0" borderId="20" xfId="0" applyFont="1" applyBorder="1" applyAlignment="1">
      <alignment horizontal="center" vertical="center" wrapText="1"/>
    </xf>
    <xf numFmtId="0" fontId="11" fillId="0" borderId="7" xfId="0" applyFont="1" applyBorder="1"/>
    <xf numFmtId="0" fontId="14" fillId="0" borderId="1" xfId="3" applyFont="1" applyBorder="1"/>
    <xf numFmtId="165" fontId="4" fillId="0" borderId="7" xfId="3" applyNumberFormat="1" applyFont="1" applyBorder="1"/>
    <xf numFmtId="167" fontId="4" fillId="0" borderId="21" xfId="0" applyNumberFormat="1" applyFont="1" applyBorder="1"/>
    <xf numFmtId="165" fontId="4" fillId="0" borderId="5" xfId="3" applyNumberFormat="1" applyFont="1" applyBorder="1"/>
    <xf numFmtId="0" fontId="4" fillId="0" borderId="7" xfId="3" applyFont="1" applyBorder="1"/>
    <xf numFmtId="4" fontId="4" fillId="0" borderId="7" xfId="4" applyNumberFormat="1" applyFont="1" applyBorder="1"/>
    <xf numFmtId="4" fontId="4" fillId="0" borderId="1" xfId="3" applyNumberFormat="1" applyFont="1" applyBorder="1"/>
    <xf numFmtId="0" fontId="11" fillId="0" borderId="1" xfId="3" applyFont="1" applyBorder="1"/>
    <xf numFmtId="0" fontId="4" fillId="0" borderId="18" xfId="0" applyFont="1" applyBorder="1" applyAlignment="1">
      <alignment horizontal="center" vertical="center"/>
    </xf>
    <xf numFmtId="165" fontId="15" fillId="0" borderId="7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0" fontId="4" fillId="0" borderId="19" xfId="0" applyFont="1" applyBorder="1" applyAlignment="1">
      <alignment horizontal="center" vertical="center"/>
    </xf>
    <xf numFmtId="167" fontId="15" fillId="0" borderId="1" xfId="2" applyNumberFormat="1" applyFont="1" applyBorder="1" applyAlignment="1">
      <alignment vertical="top"/>
    </xf>
    <xf numFmtId="0" fontId="4" fillId="0" borderId="20" xfId="0" applyFont="1" applyBorder="1" applyAlignment="1">
      <alignment horizontal="center" vertical="center"/>
    </xf>
    <xf numFmtId="165" fontId="15" fillId="0" borderId="12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167" fontId="4" fillId="0" borderId="22" xfId="2" applyNumberFormat="1" applyFont="1" applyBorder="1" applyAlignment="1">
      <alignment vertical="top"/>
    </xf>
    <xf numFmtId="165" fontId="4" fillId="0" borderId="8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9" fontId="4" fillId="0" borderId="1" xfId="3" applyNumberFormat="1" applyFont="1" applyBorder="1"/>
    <xf numFmtId="169" fontId="13" fillId="0" borderId="1" xfId="3" applyNumberFormat="1" applyFont="1" applyBorder="1"/>
    <xf numFmtId="0" fontId="4" fillId="0" borderId="11" xfId="0" applyFont="1" applyBorder="1" applyAlignment="1">
      <alignment horizontal="center" vertical="center"/>
    </xf>
    <xf numFmtId="2" fontId="4" fillId="0" borderId="7" xfId="0" applyNumberFormat="1" applyFont="1" applyBorder="1"/>
    <xf numFmtId="4" fontId="4" fillId="0" borderId="8" xfId="0" applyNumberFormat="1" applyFont="1" applyBorder="1"/>
    <xf numFmtId="0" fontId="4" fillId="0" borderId="0" xfId="0" applyFont="1"/>
    <xf numFmtId="166" fontId="3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13" fillId="0" borderId="0" xfId="0" applyFont="1"/>
    <xf numFmtId="0" fontId="16" fillId="0" borderId="0" xfId="0" applyFont="1"/>
    <xf numFmtId="0" fontId="1" fillId="0" borderId="0" xfId="0" applyFont="1"/>
    <xf numFmtId="165" fontId="0" fillId="0" borderId="0" xfId="0" applyNumberFormat="1"/>
  </cellXfs>
  <cellStyles count="5">
    <cellStyle name="Обычный" xfId="0" builtinId="0"/>
    <cellStyle name="Обычный_норматив (на 01.02.10) " xfId="2" xr:uid="{82FD2574-72B3-4AA2-8A23-053853F5D013}"/>
    <cellStyle name="Обычный_Норматив поселения городские 2010" xfId="4" xr:uid="{C8B49C06-242C-4931-857F-E4CAE42A1530}"/>
    <cellStyle name="Обычный_Норматив сельские поселения 2010" xfId="3" xr:uid="{9AE1DC90-8D49-4E73-807A-8351BDF2BE9C}"/>
    <cellStyle name="Обычный_Числ-ть ОМС" xfId="1" xr:uid="{AD7C7AF2-31EE-463C-A4F4-B92BE3229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9FED-3778-45D0-867C-4CA754A4E59F}">
  <sheetPr>
    <tabColor rgb="FFFFC000"/>
  </sheetPr>
  <dimension ref="A1:AD283"/>
  <sheetViews>
    <sheetView tabSelected="1" topLeftCell="B1" zoomScale="88" zoomScaleNormal="88" workbookViewId="0">
      <pane xSplit="2" ySplit="9" topLeftCell="D26" activePane="bottomRight" state="frozen"/>
      <selection activeCell="B1" sqref="B1"/>
      <selection pane="topRight" activeCell="O1" sqref="O1"/>
      <selection pane="bottomLeft" activeCell="B7" sqref="B7"/>
      <selection pane="bottomRight" activeCell="M30" sqref="M30"/>
    </sheetView>
  </sheetViews>
  <sheetFormatPr defaultRowHeight="12.75" x14ac:dyDescent="0.2"/>
  <cols>
    <col min="1" max="1" width="3.28515625" customWidth="1"/>
    <col min="2" max="2" width="15.85546875" customWidth="1"/>
    <col min="3" max="3" width="29" customWidth="1"/>
    <col min="4" max="5" width="15.140625" hidden="1" customWidth="1"/>
    <col min="6" max="6" width="15.140625" customWidth="1"/>
    <col min="7" max="7" width="12.5703125" hidden="1" customWidth="1"/>
    <col min="8" max="8" width="10" hidden="1" customWidth="1"/>
    <col min="9" max="9" width="10.140625" hidden="1" customWidth="1"/>
    <col min="10" max="10" width="11.85546875" hidden="1" customWidth="1"/>
    <col min="11" max="11" width="11.140625" hidden="1" customWidth="1"/>
    <col min="12" max="12" width="17.140625" hidden="1" customWidth="1"/>
    <col min="13" max="13" width="18.7109375" customWidth="1"/>
    <col min="14" max="14" width="15" customWidth="1"/>
    <col min="15" max="15" width="12.140625" hidden="1" customWidth="1"/>
    <col min="16" max="17" width="11.28515625" hidden="1" customWidth="1"/>
    <col min="18" max="19" width="11.5703125" hidden="1" customWidth="1"/>
    <col min="20" max="20" width="15" hidden="1" customWidth="1"/>
    <col min="21" max="21" width="12.85546875" hidden="1" customWidth="1"/>
    <col min="22" max="22" width="17.7109375" style="79" hidden="1" customWidth="1"/>
    <col min="23" max="23" width="28.28515625" style="80" customWidth="1"/>
    <col min="24" max="24" width="12.28515625" hidden="1" customWidth="1"/>
    <col min="25" max="25" width="12.140625" hidden="1" customWidth="1"/>
    <col min="26" max="26" width="12.85546875" hidden="1" customWidth="1"/>
    <col min="27" max="27" width="11.140625" hidden="1" customWidth="1"/>
    <col min="28" max="28" width="14.5703125" hidden="1" customWidth="1"/>
    <col min="29" max="29" width="18.28515625" customWidth="1"/>
    <col min="30" max="30" width="13" customWidth="1"/>
  </cols>
  <sheetData>
    <row r="1" spans="2:30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42" customHeight="1" x14ac:dyDescent="0.2"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6" t="s">
        <v>6</v>
      </c>
      <c r="H4" s="4" t="s">
        <v>7</v>
      </c>
      <c r="I4" s="7"/>
      <c r="J4" s="7"/>
      <c r="K4" s="8" t="s">
        <v>8</v>
      </c>
      <c r="L4" s="9"/>
      <c r="M4" s="5" t="s">
        <v>9</v>
      </c>
      <c r="N4" s="10" t="s">
        <v>10</v>
      </c>
      <c r="O4" s="11" t="s">
        <v>11</v>
      </c>
      <c r="P4" s="11" t="s">
        <v>7</v>
      </c>
      <c r="Q4" s="12"/>
      <c r="R4" s="11" t="s">
        <v>12</v>
      </c>
      <c r="S4" s="11" t="s">
        <v>13</v>
      </c>
      <c r="T4" s="13" t="s">
        <v>14</v>
      </c>
      <c r="U4" s="11" t="s">
        <v>15</v>
      </c>
      <c r="V4" s="14" t="s">
        <v>16</v>
      </c>
      <c r="W4" s="15" t="s">
        <v>17</v>
      </c>
      <c r="X4" s="11" t="s">
        <v>18</v>
      </c>
      <c r="Y4" s="4" t="s">
        <v>19</v>
      </c>
      <c r="Z4" s="16" t="s">
        <v>20</v>
      </c>
      <c r="AA4" s="16"/>
      <c r="AB4" s="17" t="s">
        <v>10</v>
      </c>
      <c r="AC4" s="5" t="s">
        <v>21</v>
      </c>
      <c r="AD4" s="17" t="s">
        <v>10</v>
      </c>
    </row>
    <row r="5" spans="2:30" ht="14.25" customHeight="1" x14ac:dyDescent="0.2">
      <c r="B5" s="18"/>
      <c r="C5" s="19"/>
      <c r="D5" s="3"/>
      <c r="E5" s="4"/>
      <c r="F5" s="5"/>
      <c r="G5" s="7"/>
      <c r="H5" s="4" t="s">
        <v>22</v>
      </c>
      <c r="I5" s="4" t="s">
        <v>23</v>
      </c>
      <c r="J5" s="4" t="s">
        <v>24</v>
      </c>
      <c r="K5" s="20" t="s">
        <v>25</v>
      </c>
      <c r="L5" s="4" t="s">
        <v>26</v>
      </c>
      <c r="M5" s="5"/>
      <c r="N5" s="10"/>
      <c r="O5" s="11"/>
      <c r="P5" s="11" t="s">
        <v>22</v>
      </c>
      <c r="Q5" s="11" t="s">
        <v>23</v>
      </c>
      <c r="R5" s="11"/>
      <c r="S5" s="11"/>
      <c r="T5" s="21"/>
      <c r="U5" s="11"/>
      <c r="V5" s="14"/>
      <c r="W5" s="15"/>
      <c r="X5" s="11"/>
      <c r="Y5" s="4"/>
      <c r="Z5" s="4" t="s">
        <v>27</v>
      </c>
      <c r="AA5" s="4" t="s">
        <v>28</v>
      </c>
      <c r="AB5" s="17"/>
      <c r="AC5" s="5"/>
      <c r="AD5" s="17"/>
    </row>
    <row r="6" spans="2:30" ht="26.25" customHeight="1" x14ac:dyDescent="0.2">
      <c r="B6" s="18"/>
      <c r="C6" s="19"/>
      <c r="D6" s="3"/>
      <c r="E6" s="4"/>
      <c r="F6" s="5"/>
      <c r="G6" s="7"/>
      <c r="H6" s="4"/>
      <c r="I6" s="4"/>
      <c r="J6" s="4"/>
      <c r="K6" s="22"/>
      <c r="L6" s="4"/>
      <c r="M6" s="5"/>
      <c r="N6" s="10"/>
      <c r="O6" s="11"/>
      <c r="P6" s="12"/>
      <c r="Q6" s="12"/>
      <c r="R6" s="11"/>
      <c r="S6" s="11"/>
      <c r="T6" s="21"/>
      <c r="U6" s="11"/>
      <c r="V6" s="14"/>
      <c r="W6" s="15"/>
      <c r="X6" s="11"/>
      <c r="Y6" s="4"/>
      <c r="Z6" s="4"/>
      <c r="AA6" s="4"/>
      <c r="AB6" s="17"/>
      <c r="AC6" s="5"/>
      <c r="AD6" s="17"/>
    </row>
    <row r="7" spans="2:30" ht="27.75" customHeight="1" x14ac:dyDescent="0.2">
      <c r="B7" s="18"/>
      <c r="C7" s="19"/>
      <c r="D7" s="3"/>
      <c r="E7" s="4"/>
      <c r="F7" s="5"/>
      <c r="G7" s="7"/>
      <c r="H7" s="4"/>
      <c r="I7" s="4"/>
      <c r="J7" s="4"/>
      <c r="K7" s="22"/>
      <c r="L7" s="4"/>
      <c r="M7" s="5"/>
      <c r="N7" s="10"/>
      <c r="O7" s="11"/>
      <c r="P7" s="12"/>
      <c r="Q7" s="12"/>
      <c r="R7" s="11"/>
      <c r="S7" s="11"/>
      <c r="T7" s="21"/>
      <c r="U7" s="11"/>
      <c r="V7" s="14"/>
      <c r="W7" s="15"/>
      <c r="X7" s="11"/>
      <c r="Y7" s="4"/>
      <c r="Z7" s="4"/>
      <c r="AA7" s="4"/>
      <c r="AB7" s="17"/>
      <c r="AC7" s="5"/>
      <c r="AD7" s="17"/>
    </row>
    <row r="8" spans="2:30" ht="21.75" hidden="1" customHeight="1" x14ac:dyDescent="0.2">
      <c r="B8" s="18"/>
      <c r="C8" s="19"/>
      <c r="D8" s="3"/>
      <c r="E8" s="4"/>
      <c r="F8" s="5"/>
      <c r="G8" s="7"/>
      <c r="H8" s="4"/>
      <c r="I8" s="4"/>
      <c r="J8" s="4"/>
      <c r="K8" s="22"/>
      <c r="L8" s="4"/>
      <c r="M8" s="5"/>
      <c r="N8" s="10"/>
      <c r="O8" s="11"/>
      <c r="P8" s="12"/>
      <c r="Q8" s="12"/>
      <c r="R8" s="11"/>
      <c r="S8" s="11"/>
      <c r="T8" s="21"/>
      <c r="U8" s="11"/>
      <c r="V8" s="14"/>
      <c r="W8" s="15"/>
      <c r="X8" s="11"/>
      <c r="Y8" s="4"/>
      <c r="Z8" s="4"/>
      <c r="AA8" s="4"/>
      <c r="AB8" s="17"/>
      <c r="AC8" s="5"/>
      <c r="AD8" s="17"/>
    </row>
    <row r="9" spans="2:30" ht="231" customHeight="1" thickBot="1" x14ac:dyDescent="0.25">
      <c r="B9" s="23"/>
      <c r="C9" s="24"/>
      <c r="D9" s="25"/>
      <c r="E9" s="20"/>
      <c r="F9" s="26"/>
      <c r="G9" s="27"/>
      <c r="H9" s="20"/>
      <c r="I9" s="20"/>
      <c r="J9" s="20"/>
      <c r="K9" s="22"/>
      <c r="L9" s="20"/>
      <c r="M9" s="26"/>
      <c r="N9" s="28"/>
      <c r="O9" s="13"/>
      <c r="P9" s="29"/>
      <c r="Q9" s="29"/>
      <c r="R9" s="13"/>
      <c r="S9" s="13"/>
      <c r="T9" s="21"/>
      <c r="U9" s="13"/>
      <c r="V9" s="30"/>
      <c r="W9" s="31"/>
      <c r="X9" s="13"/>
      <c r="Y9" s="20"/>
      <c r="Z9" s="20"/>
      <c r="AA9" s="20"/>
      <c r="AB9" s="32"/>
      <c r="AC9" s="26"/>
      <c r="AD9" s="32"/>
    </row>
    <row r="10" spans="2:30" ht="21.75" customHeight="1" x14ac:dyDescent="0.25">
      <c r="B10" s="33"/>
      <c r="C10" s="34" t="s">
        <v>29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37"/>
      <c r="W10" s="38"/>
      <c r="X10" s="35"/>
      <c r="Y10" s="35"/>
      <c r="Z10" s="35"/>
      <c r="AA10" s="35"/>
      <c r="AB10" s="35"/>
      <c r="AC10" s="35"/>
      <c r="AD10" s="39"/>
    </row>
    <row r="11" spans="2:30" ht="15.75" customHeight="1" x14ac:dyDescent="0.25">
      <c r="B11" s="40"/>
      <c r="C11" s="41" t="s">
        <v>30</v>
      </c>
      <c r="D11" s="42">
        <v>29.228000000000002</v>
      </c>
      <c r="E11" s="43">
        <v>2007.6</v>
      </c>
      <c r="F11" s="43">
        <f>E11*D11</f>
        <v>58678.132799999999</v>
      </c>
      <c r="G11" s="44">
        <v>57353.5</v>
      </c>
      <c r="H11" s="45"/>
      <c r="I11" s="45"/>
      <c r="J11" s="46"/>
      <c r="K11" s="46"/>
      <c r="L11" s="46"/>
      <c r="M11" s="46">
        <f t="shared" ref="M11:M16" si="0">G11+L11</f>
        <v>57353.5</v>
      </c>
      <c r="N11" s="46">
        <f t="shared" ref="N11:N16" si="1">M11-F11</f>
        <v>-1324.6327999999994</v>
      </c>
      <c r="O11" s="46">
        <v>25509.8</v>
      </c>
      <c r="P11" s="45">
        <v>19564.900000000001</v>
      </c>
      <c r="Q11" s="45">
        <v>5944.9</v>
      </c>
      <c r="R11" s="45"/>
      <c r="S11" s="47"/>
      <c r="T11" s="48">
        <v>1745.2033100000001</v>
      </c>
      <c r="U11" s="48">
        <v>14.614000000000001</v>
      </c>
      <c r="V11" s="49">
        <f t="shared" ref="V11:V16" si="2">T11+U11</f>
        <v>1759.8173100000001</v>
      </c>
      <c r="W11" s="50">
        <v>52</v>
      </c>
      <c r="X11" s="51"/>
      <c r="Y11" s="51">
        <v>51</v>
      </c>
      <c r="Z11" s="51"/>
      <c r="AA11" s="51"/>
      <c r="AB11" s="52">
        <f>Y11-W11</f>
        <v>-1</v>
      </c>
      <c r="AC11" s="51">
        <f>Y11+AA11</f>
        <v>51</v>
      </c>
      <c r="AD11" s="53">
        <f>AC11-W11</f>
        <v>-1</v>
      </c>
    </row>
    <row r="12" spans="2:30" ht="15.75" customHeight="1" x14ac:dyDescent="0.25">
      <c r="B12" s="40"/>
      <c r="C12" s="41" t="s">
        <v>31</v>
      </c>
      <c r="D12" s="42">
        <v>356.73500000000001</v>
      </c>
      <c r="E12" s="43">
        <v>2025.8</v>
      </c>
      <c r="F12" s="43">
        <f t="shared" ref="F12:F16" si="3">E12*D12</f>
        <v>722673.76300000004</v>
      </c>
      <c r="G12" s="44">
        <v>708383.1</v>
      </c>
      <c r="H12" s="45"/>
      <c r="I12" s="45"/>
      <c r="J12" s="46"/>
      <c r="K12" s="46"/>
      <c r="L12" s="46"/>
      <c r="M12" s="46">
        <f t="shared" si="0"/>
        <v>708383.1</v>
      </c>
      <c r="N12" s="46">
        <f t="shared" si="1"/>
        <v>-14290.663000000059</v>
      </c>
      <c r="O12" s="46">
        <v>355420.8</v>
      </c>
      <c r="P12" s="45">
        <v>274238.7</v>
      </c>
      <c r="Q12" s="45">
        <v>81182.100000000006</v>
      </c>
      <c r="R12" s="45"/>
      <c r="S12" s="47"/>
      <c r="T12" s="48">
        <v>11893.17462</v>
      </c>
      <c r="U12" s="48">
        <v>89.183750000000003</v>
      </c>
      <c r="V12" s="49">
        <f t="shared" si="2"/>
        <v>11982.35837</v>
      </c>
      <c r="W12" s="50">
        <v>560</v>
      </c>
      <c r="X12" s="51"/>
      <c r="Y12" s="51">
        <v>517</v>
      </c>
      <c r="Z12" s="51"/>
      <c r="AA12" s="51"/>
      <c r="AB12" s="52">
        <f t="shared" ref="AB12:AB16" si="4">Y12-W12</f>
        <v>-43</v>
      </c>
      <c r="AC12" s="51">
        <f t="shared" ref="AC12:AC75" si="5">Y12+AA12</f>
        <v>517</v>
      </c>
      <c r="AD12" s="53">
        <f t="shared" ref="AD12:AD75" si="6">AC12-W12</f>
        <v>-43</v>
      </c>
    </row>
    <row r="13" spans="2:30" ht="15.75" customHeight="1" x14ac:dyDescent="0.25">
      <c r="B13" s="40"/>
      <c r="C13" s="41" t="s">
        <v>32</v>
      </c>
      <c r="D13" s="42">
        <v>74.197000000000003</v>
      </c>
      <c r="E13" s="43">
        <v>1959.1</v>
      </c>
      <c r="F13" s="43">
        <f t="shared" si="3"/>
        <v>145359.34270000001</v>
      </c>
      <c r="G13" s="44">
        <v>145359.29999999999</v>
      </c>
      <c r="H13" s="45"/>
      <c r="I13" s="45"/>
      <c r="J13" s="46"/>
      <c r="K13" s="46"/>
      <c r="L13" s="46"/>
      <c r="M13" s="46">
        <f t="shared" si="0"/>
        <v>145359.29999999999</v>
      </c>
      <c r="N13" s="46">
        <f t="shared" si="1"/>
        <v>-4.2700000019976869E-2</v>
      </c>
      <c r="O13" s="46">
        <v>53895</v>
      </c>
      <c r="P13" s="45">
        <v>40910.300000000003</v>
      </c>
      <c r="Q13" s="45">
        <v>12984.7</v>
      </c>
      <c r="R13" s="45"/>
      <c r="S13" s="47"/>
      <c r="T13" s="48">
        <v>2860.9118400000002</v>
      </c>
      <c r="U13" s="48">
        <v>29.678799999999999</v>
      </c>
      <c r="V13" s="49">
        <f t="shared" si="2"/>
        <v>2890.5906400000003</v>
      </c>
      <c r="W13" s="50">
        <v>129</v>
      </c>
      <c r="X13" s="51"/>
      <c r="Y13" s="51">
        <v>122</v>
      </c>
      <c r="Z13" s="51"/>
      <c r="AA13" s="51"/>
      <c r="AB13" s="52">
        <f t="shared" si="4"/>
        <v>-7</v>
      </c>
      <c r="AC13" s="51">
        <f t="shared" si="5"/>
        <v>122</v>
      </c>
      <c r="AD13" s="53">
        <f t="shared" si="6"/>
        <v>-7</v>
      </c>
    </row>
    <row r="14" spans="2:30" ht="15.75" customHeight="1" x14ac:dyDescent="0.25">
      <c r="B14" s="40"/>
      <c r="C14" s="41" t="s">
        <v>33</v>
      </c>
      <c r="D14" s="42">
        <v>29.933</v>
      </c>
      <c r="E14" s="43">
        <v>2402.6</v>
      </c>
      <c r="F14" s="43">
        <f t="shared" si="3"/>
        <v>71917.025800000003</v>
      </c>
      <c r="G14" s="44">
        <v>66803.899999999994</v>
      </c>
      <c r="H14" s="46"/>
      <c r="I14" s="46"/>
      <c r="J14" s="46"/>
      <c r="K14" s="46"/>
      <c r="L14" s="46"/>
      <c r="M14" s="46">
        <f t="shared" si="0"/>
        <v>66803.899999999994</v>
      </c>
      <c r="N14" s="46">
        <f t="shared" si="1"/>
        <v>-5113.1258000000089</v>
      </c>
      <c r="O14" s="46">
        <v>25420.2</v>
      </c>
      <c r="P14" s="46">
        <v>19744.400000000001</v>
      </c>
      <c r="Q14" s="46">
        <v>5675.8</v>
      </c>
      <c r="R14" s="46"/>
      <c r="S14" s="47"/>
      <c r="T14" s="48">
        <v>1747.6261300000001</v>
      </c>
      <c r="U14" s="48">
        <v>14.9665</v>
      </c>
      <c r="V14" s="49">
        <f t="shared" si="2"/>
        <v>1762.5926300000001</v>
      </c>
      <c r="W14" s="50">
        <v>47</v>
      </c>
      <c r="X14" s="51"/>
      <c r="Y14" s="51">
        <v>47</v>
      </c>
      <c r="Z14" s="51"/>
      <c r="AA14" s="51"/>
      <c r="AB14" s="52">
        <f t="shared" si="4"/>
        <v>0</v>
      </c>
      <c r="AC14" s="51">
        <f t="shared" si="5"/>
        <v>47</v>
      </c>
      <c r="AD14" s="53">
        <f t="shared" si="6"/>
        <v>0</v>
      </c>
    </row>
    <row r="15" spans="2:30" ht="15.75" customHeight="1" x14ac:dyDescent="0.25">
      <c r="B15" s="40"/>
      <c r="C15" s="41" t="s">
        <v>34</v>
      </c>
      <c r="D15" s="42">
        <v>30.398</v>
      </c>
      <c r="E15" s="43">
        <v>2049.5</v>
      </c>
      <c r="F15" s="43">
        <f t="shared" si="3"/>
        <v>62300.701000000001</v>
      </c>
      <c r="G15" s="44">
        <v>61899.1</v>
      </c>
      <c r="H15" s="45"/>
      <c r="I15" s="45"/>
      <c r="J15" s="46"/>
      <c r="K15" s="46"/>
      <c r="L15" s="46"/>
      <c r="M15" s="46">
        <f t="shared" si="0"/>
        <v>61899.1</v>
      </c>
      <c r="N15" s="46">
        <f t="shared" si="1"/>
        <v>-401.60100000000239</v>
      </c>
      <c r="O15" s="46">
        <v>28812.3</v>
      </c>
      <c r="P15" s="45">
        <v>22210.799999999999</v>
      </c>
      <c r="Q15" s="45">
        <v>6601.4</v>
      </c>
      <c r="R15" s="45"/>
      <c r="S15" s="47"/>
      <c r="T15" s="48">
        <v>1749.2241100000001</v>
      </c>
      <c r="U15" s="48">
        <v>15.199</v>
      </c>
      <c r="V15" s="49">
        <f t="shared" si="2"/>
        <v>1764.4231100000002</v>
      </c>
      <c r="W15" s="50">
        <v>49</v>
      </c>
      <c r="X15" s="51"/>
      <c r="Y15" s="51">
        <v>49</v>
      </c>
      <c r="Z15" s="51"/>
      <c r="AA15" s="51"/>
      <c r="AB15" s="52">
        <f t="shared" si="4"/>
        <v>0</v>
      </c>
      <c r="AC15" s="51">
        <f t="shared" si="5"/>
        <v>49</v>
      </c>
      <c r="AD15" s="53">
        <f t="shared" si="6"/>
        <v>0</v>
      </c>
    </row>
    <row r="16" spans="2:30" ht="15.75" customHeight="1" x14ac:dyDescent="0.25">
      <c r="B16" s="40"/>
      <c r="C16" s="41" t="s">
        <v>35</v>
      </c>
      <c r="D16" s="42">
        <v>52.970999999999997</v>
      </c>
      <c r="E16" s="43">
        <v>1780.9</v>
      </c>
      <c r="F16" s="43">
        <f t="shared" si="3"/>
        <v>94336.053899999999</v>
      </c>
      <c r="G16" s="44">
        <v>94323.1</v>
      </c>
      <c r="H16" s="45"/>
      <c r="I16" s="45"/>
      <c r="J16" s="46"/>
      <c r="K16" s="46"/>
      <c r="L16" s="46"/>
      <c r="M16" s="46">
        <f t="shared" si="0"/>
        <v>94323.1</v>
      </c>
      <c r="N16" s="46">
        <f t="shared" si="1"/>
        <v>-12.953899999993155</v>
      </c>
      <c r="O16" s="46">
        <v>45909</v>
      </c>
      <c r="P16" s="45">
        <v>35397.699999999997</v>
      </c>
      <c r="Q16" s="45">
        <v>10511.3</v>
      </c>
      <c r="R16" s="45"/>
      <c r="S16" s="47"/>
      <c r="T16" s="48">
        <v>1919.32438</v>
      </c>
      <c r="U16" s="48">
        <v>21.188400000000001</v>
      </c>
      <c r="V16" s="49">
        <f t="shared" si="2"/>
        <v>1940.51278</v>
      </c>
      <c r="W16" s="50">
        <v>83</v>
      </c>
      <c r="X16" s="51"/>
      <c r="Y16" s="51">
        <v>83</v>
      </c>
      <c r="Z16" s="51"/>
      <c r="AA16" s="51"/>
      <c r="AB16" s="52">
        <f t="shared" si="4"/>
        <v>0</v>
      </c>
      <c r="AC16" s="51">
        <f t="shared" si="5"/>
        <v>83</v>
      </c>
      <c r="AD16" s="53">
        <f t="shared" si="6"/>
        <v>0</v>
      </c>
    </row>
    <row r="17" spans="2:30" ht="15.75" customHeight="1" thickBot="1" x14ac:dyDescent="0.3">
      <c r="B17" s="54"/>
      <c r="C17" s="55"/>
      <c r="D17" s="56"/>
      <c r="E17" s="57"/>
      <c r="F17" s="57"/>
      <c r="G17" s="57"/>
      <c r="H17" s="58"/>
      <c r="I17" s="58"/>
      <c r="J17" s="59"/>
      <c r="K17" s="59"/>
      <c r="L17" s="59"/>
      <c r="M17" s="59"/>
      <c r="N17" s="59"/>
      <c r="O17" s="59"/>
      <c r="P17" s="58"/>
      <c r="Q17" s="58"/>
      <c r="R17" s="58"/>
      <c r="S17" s="60"/>
      <c r="T17" s="61"/>
      <c r="U17" s="61"/>
      <c r="V17" s="62"/>
      <c r="W17" s="63"/>
      <c r="X17" s="64"/>
      <c r="Y17" s="64"/>
      <c r="Z17" s="64"/>
      <c r="AA17" s="64"/>
      <c r="AB17" s="65"/>
      <c r="AC17" s="64"/>
      <c r="AD17" s="66"/>
    </row>
    <row r="18" spans="2:30" ht="15.75" customHeight="1" x14ac:dyDescent="0.25">
      <c r="B18" s="67"/>
      <c r="C18" s="34" t="s">
        <v>36</v>
      </c>
      <c r="D18" s="68"/>
      <c r="E18" s="69"/>
      <c r="F18" s="69"/>
      <c r="G18" s="69"/>
      <c r="H18" s="70"/>
      <c r="I18" s="70"/>
      <c r="J18" s="71"/>
      <c r="K18" s="71"/>
      <c r="L18" s="71"/>
      <c r="M18" s="71"/>
      <c r="N18" s="71"/>
      <c r="O18" s="71"/>
      <c r="P18" s="70"/>
      <c r="Q18" s="70"/>
      <c r="R18" s="70"/>
      <c r="S18" s="72"/>
      <c r="T18" s="73"/>
      <c r="U18" s="73"/>
      <c r="V18" s="74"/>
      <c r="W18" s="75"/>
      <c r="X18" s="35"/>
      <c r="Y18" s="35"/>
      <c r="Z18" s="35"/>
      <c r="AA18" s="35"/>
      <c r="AB18" s="76"/>
      <c r="AC18" s="35"/>
      <c r="AD18" s="77"/>
    </row>
    <row r="19" spans="2:30" ht="15.75" customHeight="1" x14ac:dyDescent="0.25">
      <c r="B19" s="78"/>
      <c r="AD19" s="81"/>
    </row>
    <row r="20" spans="2:30" ht="15.75" customHeight="1" x14ac:dyDescent="0.25">
      <c r="B20" s="78"/>
      <c r="C20" s="51" t="s">
        <v>37</v>
      </c>
      <c r="D20" s="42">
        <v>3.8759999999999999</v>
      </c>
      <c r="E20" s="43">
        <v>13158.5</v>
      </c>
      <c r="F20" s="43">
        <f t="shared" ref="F20:F43" si="7">E20*D20</f>
        <v>51002.345999999998</v>
      </c>
      <c r="G20" s="43">
        <v>43202.400000000001</v>
      </c>
      <c r="H20" s="45"/>
      <c r="I20" s="45"/>
      <c r="J20" s="46"/>
      <c r="K20" s="46"/>
      <c r="L20" s="46"/>
      <c r="M20" s="46">
        <f t="shared" ref="M20:M43" si="8">G20+L20</f>
        <v>43202.400000000001</v>
      </c>
      <c r="N20" s="46">
        <f>M20-F20</f>
        <v>-7799.9459999999963</v>
      </c>
      <c r="O20" s="46">
        <v>11610.1</v>
      </c>
      <c r="P20" s="45">
        <v>8972.7999999999993</v>
      </c>
      <c r="Q20" s="45">
        <v>2637.3</v>
      </c>
      <c r="R20" s="45"/>
      <c r="S20" s="45"/>
      <c r="T20" s="48">
        <v>733.04606999999999</v>
      </c>
      <c r="U20" s="48">
        <v>2.3256000000000001</v>
      </c>
      <c r="V20" s="49">
        <f t="shared" ref="V20:V33" si="9">T20+U20</f>
        <v>735.37166999999999</v>
      </c>
      <c r="W20" s="50">
        <v>32</v>
      </c>
      <c r="X20" s="51"/>
      <c r="Y20" s="51">
        <v>30</v>
      </c>
      <c r="Z20" s="51"/>
      <c r="AA20" s="51"/>
      <c r="AB20" s="52">
        <f>(Y20+AA20)-W20</f>
        <v>-2</v>
      </c>
      <c r="AC20" s="82">
        <f>Y20+AA20</f>
        <v>30</v>
      </c>
      <c r="AD20" s="53">
        <f>AC20-W20</f>
        <v>-2</v>
      </c>
    </row>
    <row r="21" spans="2:30" ht="15.75" customHeight="1" x14ac:dyDescent="0.25">
      <c r="B21" s="78"/>
      <c r="C21" s="83" t="s">
        <v>38</v>
      </c>
      <c r="D21" s="42">
        <v>15.436999999999999</v>
      </c>
      <c r="E21" s="43">
        <v>6320</v>
      </c>
      <c r="F21" s="43">
        <f t="shared" si="7"/>
        <v>97561.84</v>
      </c>
      <c r="G21" s="43">
        <v>91268.3</v>
      </c>
      <c r="H21" s="45"/>
      <c r="I21" s="45"/>
      <c r="J21" s="46"/>
      <c r="K21" s="46"/>
      <c r="L21" s="46"/>
      <c r="M21" s="46">
        <f t="shared" si="8"/>
        <v>91268.3</v>
      </c>
      <c r="N21" s="46">
        <f t="shared" ref="N21:N23" si="10">M21-F21</f>
        <v>-6293.5399999999936</v>
      </c>
      <c r="O21" s="46">
        <v>20529.900000000001</v>
      </c>
      <c r="P21" s="45">
        <v>15727.6</v>
      </c>
      <c r="Q21" s="45">
        <v>4802.3</v>
      </c>
      <c r="R21" s="45"/>
      <c r="S21" s="45"/>
      <c r="T21" s="48">
        <v>808.45194000000004</v>
      </c>
      <c r="U21" s="48">
        <v>9.2622</v>
      </c>
      <c r="V21" s="49">
        <f t="shared" si="9"/>
        <v>817.71414000000004</v>
      </c>
      <c r="W21" s="50">
        <v>86</v>
      </c>
      <c r="X21" s="51"/>
      <c r="Y21" s="51">
        <v>66</v>
      </c>
      <c r="Z21" s="51"/>
      <c r="AA21" s="51"/>
      <c r="AB21" s="52">
        <f t="shared" ref="AB21:AB43" si="11">(Y21+AA21)-W21</f>
        <v>-20</v>
      </c>
      <c r="AC21" s="82">
        <f>Y21+AA21</f>
        <v>66</v>
      </c>
      <c r="AD21" s="53">
        <f t="shared" ref="AD21:AD43" si="12">AC21-W21</f>
        <v>-20</v>
      </c>
    </row>
    <row r="22" spans="2:30" ht="15.75" customHeight="1" x14ac:dyDescent="0.25">
      <c r="B22" s="78"/>
      <c r="C22" s="51" t="s">
        <v>39</v>
      </c>
      <c r="D22" s="42">
        <v>40.558</v>
      </c>
      <c r="E22" s="43">
        <v>6138.2</v>
      </c>
      <c r="F22" s="43">
        <f>E22*D22</f>
        <v>248953.11559999999</v>
      </c>
      <c r="G22" s="43">
        <v>226485.9</v>
      </c>
      <c r="H22" s="45"/>
      <c r="I22" s="45"/>
      <c r="J22" s="46"/>
      <c r="K22" s="46"/>
      <c r="L22" s="46"/>
      <c r="M22" s="46">
        <f>G22+L22</f>
        <v>226485.9</v>
      </c>
      <c r="N22" s="46">
        <f t="shared" si="10"/>
        <v>-22467.215599999996</v>
      </c>
      <c r="O22" s="46">
        <v>47434.7</v>
      </c>
      <c r="P22" s="45">
        <v>36440.1</v>
      </c>
      <c r="Q22" s="45">
        <v>10994.6</v>
      </c>
      <c r="R22" s="45">
        <f>455.4-3191.1</f>
        <v>-2735.7</v>
      </c>
      <c r="S22" s="84"/>
      <c r="T22" s="48">
        <v>1752.83734</v>
      </c>
      <c r="U22" s="48">
        <v>20.279</v>
      </c>
      <c r="V22" s="49">
        <f>T22+U22</f>
        <v>1773.11634</v>
      </c>
      <c r="W22" s="50">
        <v>133</v>
      </c>
      <c r="X22" s="51"/>
      <c r="Y22" s="51">
        <v>128</v>
      </c>
      <c r="Z22" s="51"/>
      <c r="AA22" s="51"/>
      <c r="AB22" s="52">
        <f>(Y22+AA22)-W22</f>
        <v>-5</v>
      </c>
      <c r="AC22" s="85">
        <f>Y22+AA22</f>
        <v>128</v>
      </c>
      <c r="AD22" s="53">
        <f>AC22-W22</f>
        <v>-5</v>
      </c>
    </row>
    <row r="23" spans="2:30" ht="15.75" customHeight="1" x14ac:dyDescent="0.25">
      <c r="B23" s="78"/>
      <c r="C23" s="51" t="s">
        <v>40</v>
      </c>
      <c r="D23" s="42">
        <v>8.3290000000000006</v>
      </c>
      <c r="E23" s="43">
        <v>8112</v>
      </c>
      <c r="F23" s="43">
        <f>E23*D23</f>
        <v>67564.847999999998</v>
      </c>
      <c r="G23" s="43">
        <v>63247.8</v>
      </c>
      <c r="H23" s="45"/>
      <c r="I23" s="45"/>
      <c r="J23" s="46"/>
      <c r="K23" s="46"/>
      <c r="L23" s="46"/>
      <c r="M23" s="46">
        <f>G23+L23</f>
        <v>63247.8</v>
      </c>
      <c r="N23" s="46">
        <f t="shared" si="10"/>
        <v>-4317.0479999999952</v>
      </c>
      <c r="O23" s="46">
        <v>18046</v>
      </c>
      <c r="P23" s="45">
        <v>13834.6</v>
      </c>
      <c r="Q23" s="45">
        <v>4211.3</v>
      </c>
      <c r="R23" s="45"/>
      <c r="S23" s="45"/>
      <c r="T23" s="48">
        <v>773.89747999999997</v>
      </c>
      <c r="U23" s="48">
        <v>4.9973999999999998</v>
      </c>
      <c r="V23" s="49">
        <f>T23+U23</f>
        <v>778.89487999999994</v>
      </c>
      <c r="W23" s="50">
        <v>64</v>
      </c>
      <c r="X23" s="51"/>
      <c r="Y23" s="51">
        <v>51.5</v>
      </c>
      <c r="Z23" s="51"/>
      <c r="AA23" s="51"/>
      <c r="AB23" s="52">
        <f>(Y23+AA23)-W23</f>
        <v>-12.5</v>
      </c>
      <c r="AC23" s="82">
        <f>Y23+AA23</f>
        <v>51.5</v>
      </c>
      <c r="AD23" s="53">
        <f>AC23-W23</f>
        <v>-12.5</v>
      </c>
    </row>
    <row r="24" spans="2:30" ht="15.75" customHeight="1" thickBot="1" x14ac:dyDescent="0.3">
      <c r="B24" s="54"/>
      <c r="C24" s="64"/>
      <c r="D24" s="56"/>
      <c r="E24" s="57"/>
      <c r="F24" s="57"/>
      <c r="G24" s="57"/>
      <c r="H24" s="58"/>
      <c r="I24" s="58"/>
      <c r="J24" s="59"/>
      <c r="K24" s="59"/>
      <c r="L24" s="59"/>
      <c r="M24" s="59"/>
      <c r="N24" s="59"/>
      <c r="O24" s="59"/>
      <c r="P24" s="58"/>
      <c r="Q24" s="58"/>
      <c r="R24" s="58"/>
      <c r="S24" s="58"/>
      <c r="T24" s="61"/>
      <c r="U24" s="61"/>
      <c r="V24" s="62"/>
      <c r="W24" s="63"/>
      <c r="X24" s="64"/>
      <c r="Y24" s="64"/>
      <c r="Z24" s="64"/>
      <c r="AA24" s="64"/>
      <c r="AB24" s="65"/>
      <c r="AC24" s="86"/>
      <c r="AD24" s="66"/>
    </row>
    <row r="25" spans="2:30" ht="15.75" customHeight="1" x14ac:dyDescent="0.25">
      <c r="B25" s="87"/>
      <c r="C25" s="88" t="s">
        <v>41</v>
      </c>
      <c r="D25" s="89"/>
      <c r="E25" s="90"/>
      <c r="F25" s="90"/>
      <c r="G25" s="90"/>
      <c r="H25" s="91"/>
      <c r="I25" s="91"/>
      <c r="J25" s="92"/>
      <c r="K25" s="92"/>
      <c r="L25" s="92"/>
      <c r="M25" s="92"/>
      <c r="N25" s="92"/>
      <c r="O25" s="92"/>
      <c r="P25" s="91"/>
      <c r="Q25" s="91"/>
      <c r="R25" s="91"/>
      <c r="S25" s="91"/>
      <c r="T25" s="93"/>
      <c r="U25" s="93"/>
      <c r="V25" s="94"/>
      <c r="W25" s="95"/>
      <c r="X25" s="96"/>
      <c r="Y25" s="96"/>
      <c r="Z25" s="96"/>
      <c r="AA25" s="96"/>
      <c r="AB25" s="97"/>
      <c r="AC25" s="98"/>
      <c r="AD25" s="99"/>
    </row>
    <row r="26" spans="2:30" ht="15.75" customHeight="1" x14ac:dyDescent="0.25">
      <c r="B26" s="78"/>
      <c r="C26" s="51"/>
      <c r="D26" s="42"/>
      <c r="E26" s="43"/>
      <c r="F26" s="43"/>
      <c r="G26" s="43"/>
      <c r="H26" s="45"/>
      <c r="I26" s="45"/>
      <c r="J26" s="46"/>
      <c r="K26" s="46"/>
      <c r="L26" s="46"/>
      <c r="M26" s="46"/>
      <c r="N26" s="46"/>
      <c r="O26" s="46"/>
      <c r="P26" s="45"/>
      <c r="Q26" s="45"/>
      <c r="R26" s="45"/>
      <c r="S26" s="45"/>
      <c r="T26" s="48"/>
      <c r="U26" s="48"/>
      <c r="V26" s="49"/>
      <c r="W26" s="50"/>
      <c r="X26" s="51"/>
      <c r="Y26" s="51"/>
      <c r="Z26" s="51"/>
      <c r="AA26" s="51"/>
      <c r="AB26" s="52"/>
      <c r="AC26" s="82"/>
      <c r="AD26" s="53"/>
    </row>
    <row r="27" spans="2:30" ht="15.75" customHeight="1" x14ac:dyDescent="0.25">
      <c r="B27" s="78"/>
      <c r="C27" s="51" t="s">
        <v>42</v>
      </c>
      <c r="D27" s="42">
        <v>33.194000000000003</v>
      </c>
      <c r="E27" s="43">
        <v>2957.1</v>
      </c>
      <c r="F27" s="43">
        <f>E27*D27</f>
        <v>98157.977400000003</v>
      </c>
      <c r="G27" s="43">
        <v>98076</v>
      </c>
      <c r="H27" s="45"/>
      <c r="I27" s="45"/>
      <c r="J27" s="46"/>
      <c r="K27" s="46"/>
      <c r="L27" s="46">
        <v>-3.1</v>
      </c>
      <c r="M27" s="46">
        <f>G27+L27</f>
        <v>98072.9</v>
      </c>
      <c r="N27" s="46">
        <f t="shared" ref="N27:N43" si="13">M27-F27</f>
        <v>-85.07740000000922</v>
      </c>
      <c r="O27" s="46">
        <v>40287.4</v>
      </c>
      <c r="P27" s="45">
        <v>30942.7</v>
      </c>
      <c r="Q27" s="45">
        <v>9344.7000000000007</v>
      </c>
      <c r="R27" s="45"/>
      <c r="S27" s="100"/>
      <c r="T27" s="48">
        <v>1727.5303699999999</v>
      </c>
      <c r="U27" s="48">
        <v>16.597000000000001</v>
      </c>
      <c r="V27" s="49">
        <f>T27+U27</f>
        <v>1744.1273699999999</v>
      </c>
      <c r="W27" s="50">
        <v>94</v>
      </c>
      <c r="X27" s="51"/>
      <c r="Y27" s="51">
        <v>69</v>
      </c>
      <c r="Z27" s="51"/>
      <c r="AA27" s="51"/>
      <c r="AB27" s="52">
        <f>(Y27+AA27)-W27</f>
        <v>-25</v>
      </c>
      <c r="AC27" s="51">
        <f>Y27+AA27</f>
        <v>69</v>
      </c>
      <c r="AD27" s="53">
        <f>AC27-W27</f>
        <v>-25</v>
      </c>
    </row>
    <row r="28" spans="2:30" ht="15.75" customHeight="1" x14ac:dyDescent="0.25">
      <c r="B28" s="78"/>
      <c r="C28" s="101" t="s">
        <v>43</v>
      </c>
      <c r="D28" s="42">
        <v>11.756</v>
      </c>
      <c r="E28" s="43">
        <v>5068.8</v>
      </c>
      <c r="F28" s="43">
        <f t="shared" si="7"/>
        <v>59588.8128</v>
      </c>
      <c r="G28" s="43">
        <v>58686.7</v>
      </c>
      <c r="H28" s="45"/>
      <c r="I28" s="45"/>
      <c r="J28" s="46"/>
      <c r="K28" s="46"/>
      <c r="L28" s="46">
        <v>-2111.4</v>
      </c>
      <c r="M28" s="46">
        <f>G28+L28</f>
        <v>56575.299999999996</v>
      </c>
      <c r="N28" s="46">
        <f t="shared" si="13"/>
        <v>-3013.5128000000041</v>
      </c>
      <c r="O28" s="46">
        <v>24345.599999999999</v>
      </c>
      <c r="P28" s="45">
        <v>18796.8</v>
      </c>
      <c r="Q28" s="45">
        <v>5548.8</v>
      </c>
      <c r="R28" s="45"/>
      <c r="S28" s="84"/>
      <c r="T28" s="48">
        <v>785.67463999999995</v>
      </c>
      <c r="U28" s="48">
        <v>7.0536000000000003</v>
      </c>
      <c r="V28" s="49">
        <f t="shared" si="9"/>
        <v>792.72823999999991</v>
      </c>
      <c r="W28" s="50">
        <v>55</v>
      </c>
      <c r="X28" s="51"/>
      <c r="Y28" s="51">
        <v>52</v>
      </c>
      <c r="Z28" s="51"/>
      <c r="AA28" s="51">
        <v>-2</v>
      </c>
      <c r="AB28" s="52">
        <f>(Y28+AA28)-W28</f>
        <v>-5</v>
      </c>
      <c r="AC28" s="82">
        <f t="shared" ref="AC28:AC42" si="14">Y28+AA28</f>
        <v>50</v>
      </c>
      <c r="AD28" s="53">
        <f t="shared" si="12"/>
        <v>-5</v>
      </c>
    </row>
    <row r="29" spans="2:30" ht="15.75" customHeight="1" x14ac:dyDescent="0.25">
      <c r="B29" s="78"/>
      <c r="C29" s="51" t="s">
        <v>44</v>
      </c>
      <c r="D29" s="42">
        <v>11.893000000000001</v>
      </c>
      <c r="E29" s="43">
        <v>5225.8</v>
      </c>
      <c r="F29" s="43">
        <f t="shared" si="7"/>
        <v>62150.439400000003</v>
      </c>
      <c r="G29" s="43">
        <v>62128.1</v>
      </c>
      <c r="H29" s="45"/>
      <c r="I29" s="45"/>
      <c r="J29" s="46"/>
      <c r="K29" s="46"/>
      <c r="L29" s="46">
        <v>-12262.9</v>
      </c>
      <c r="M29" s="46">
        <v>62128.1</v>
      </c>
      <c r="N29" s="46">
        <f t="shared" si="13"/>
        <v>-22.339400000004389</v>
      </c>
      <c r="O29" s="46">
        <v>22359</v>
      </c>
      <c r="P29" s="45">
        <v>17128</v>
      </c>
      <c r="Q29" s="45">
        <v>5231</v>
      </c>
      <c r="R29" s="45"/>
      <c r="S29" s="84"/>
      <c r="T29" s="48">
        <v>786.14545999999996</v>
      </c>
      <c r="U29" s="48">
        <v>7.1357999999999997</v>
      </c>
      <c r="V29" s="49">
        <f t="shared" si="9"/>
        <v>793.28125999999997</v>
      </c>
      <c r="W29" s="50">
        <v>53</v>
      </c>
      <c r="X29" s="51"/>
      <c r="Y29" s="51">
        <v>51</v>
      </c>
      <c r="Z29" s="51"/>
      <c r="AA29" s="51"/>
      <c r="AB29" s="52">
        <f t="shared" si="11"/>
        <v>-2</v>
      </c>
      <c r="AC29" s="82">
        <f t="shared" si="14"/>
        <v>51</v>
      </c>
      <c r="AD29" s="53">
        <f t="shared" si="12"/>
        <v>-2</v>
      </c>
    </row>
    <row r="30" spans="2:30" ht="15.75" customHeight="1" x14ac:dyDescent="0.25">
      <c r="B30" s="78"/>
      <c r="C30" s="51" t="s">
        <v>45</v>
      </c>
      <c r="D30" s="42">
        <v>7.3490000000000002</v>
      </c>
      <c r="E30" s="43">
        <v>6916.4</v>
      </c>
      <c r="F30" s="43">
        <f t="shared" si="7"/>
        <v>50828.623599999999</v>
      </c>
      <c r="G30" s="43">
        <v>43441.599999999999</v>
      </c>
      <c r="H30" s="45"/>
      <c r="I30" s="45"/>
      <c r="J30" s="46"/>
      <c r="K30" s="46"/>
      <c r="L30" s="46">
        <v>-18</v>
      </c>
      <c r="M30" s="46">
        <f t="shared" si="8"/>
        <v>43423.6</v>
      </c>
      <c r="N30" s="46">
        <f t="shared" si="13"/>
        <v>-7405.0236000000004</v>
      </c>
      <c r="O30" s="46">
        <v>16081</v>
      </c>
      <c r="P30" s="45">
        <v>12242.4</v>
      </c>
      <c r="Q30" s="45">
        <v>3838.5</v>
      </c>
      <c r="R30" s="45"/>
      <c r="S30" s="45"/>
      <c r="T30" s="48">
        <v>770.52963999999997</v>
      </c>
      <c r="U30" s="48">
        <v>4.4093999999999998</v>
      </c>
      <c r="V30" s="49">
        <f t="shared" si="9"/>
        <v>774.93903999999998</v>
      </c>
      <c r="W30" s="50">
        <v>43</v>
      </c>
      <c r="X30" s="51"/>
      <c r="Y30" s="51">
        <v>42</v>
      </c>
      <c r="Z30" s="51"/>
      <c r="AA30" s="51"/>
      <c r="AB30" s="52">
        <f>(Y30+AA30)-W30</f>
        <v>-1</v>
      </c>
      <c r="AC30" s="82">
        <f t="shared" si="14"/>
        <v>42</v>
      </c>
      <c r="AD30" s="53">
        <f t="shared" si="12"/>
        <v>-1</v>
      </c>
    </row>
    <row r="31" spans="2:30" ht="15.75" customHeight="1" x14ac:dyDescent="0.25">
      <c r="B31" s="78"/>
      <c r="C31" s="51" t="s">
        <v>46</v>
      </c>
      <c r="D31" s="42">
        <v>17.088000000000001</v>
      </c>
      <c r="E31" s="43">
        <v>3991</v>
      </c>
      <c r="F31" s="43">
        <f t="shared" si="7"/>
        <v>68198.207999999999</v>
      </c>
      <c r="G31" s="43">
        <v>68884.3</v>
      </c>
      <c r="H31" s="45"/>
      <c r="I31" s="45"/>
      <c r="J31" s="46"/>
      <c r="K31" s="46"/>
      <c r="L31" s="46">
        <v>-1754.7</v>
      </c>
      <c r="M31" s="46">
        <f t="shared" si="8"/>
        <v>67129.600000000006</v>
      </c>
      <c r="N31" s="46">
        <f t="shared" si="13"/>
        <v>-1068.6079999999929</v>
      </c>
      <c r="O31" s="46">
        <v>23278.3</v>
      </c>
      <c r="P31" s="45">
        <v>17369</v>
      </c>
      <c r="Q31" s="45">
        <v>5909.3</v>
      </c>
      <c r="R31" s="45"/>
      <c r="S31" s="45"/>
      <c r="T31" s="48">
        <v>814.12572999999998</v>
      </c>
      <c r="U31" s="48">
        <v>10.252800000000001</v>
      </c>
      <c r="V31" s="49">
        <f t="shared" si="9"/>
        <v>824.37852999999996</v>
      </c>
      <c r="W31" s="50">
        <v>48</v>
      </c>
      <c r="X31" s="51"/>
      <c r="Y31" s="51">
        <v>47</v>
      </c>
      <c r="Z31" s="51"/>
      <c r="AA31" s="51"/>
      <c r="AB31" s="52">
        <f>(Y31+AA31)-W31</f>
        <v>-1</v>
      </c>
      <c r="AC31" s="82">
        <f t="shared" si="14"/>
        <v>47</v>
      </c>
      <c r="AD31" s="53">
        <f t="shared" si="12"/>
        <v>-1</v>
      </c>
    </row>
    <row r="32" spans="2:30" ht="15.75" customHeight="1" x14ac:dyDescent="0.25">
      <c r="B32" s="78"/>
      <c r="C32" s="41" t="s">
        <v>47</v>
      </c>
      <c r="D32" s="42">
        <v>19.431000000000001</v>
      </c>
      <c r="E32" s="43">
        <v>3247.8</v>
      </c>
      <c r="F32" s="43">
        <f t="shared" si="7"/>
        <v>63108.001800000005</v>
      </c>
      <c r="G32" s="43">
        <v>63871.1</v>
      </c>
      <c r="H32" s="45"/>
      <c r="I32" s="45"/>
      <c r="J32" s="46"/>
      <c r="K32" s="46"/>
      <c r="L32" s="46"/>
      <c r="M32" s="46">
        <f t="shared" si="8"/>
        <v>63871.1</v>
      </c>
      <c r="N32" s="102">
        <f t="shared" si="13"/>
        <v>763.09819999999308</v>
      </c>
      <c r="O32" s="46">
        <v>27220.7</v>
      </c>
      <c r="P32" s="45">
        <v>20990.3</v>
      </c>
      <c r="Q32" s="45">
        <v>6230.4</v>
      </c>
      <c r="R32" s="45">
        <v>284.2</v>
      </c>
      <c r="S32" s="45"/>
      <c r="T32" s="48">
        <v>822.17764</v>
      </c>
      <c r="U32" s="48">
        <v>11.6586</v>
      </c>
      <c r="V32" s="49">
        <f t="shared" si="9"/>
        <v>833.83623999999998</v>
      </c>
      <c r="W32" s="50">
        <v>57</v>
      </c>
      <c r="X32" s="51"/>
      <c r="Y32" s="51">
        <v>56</v>
      </c>
      <c r="Z32" s="51"/>
      <c r="AA32" s="51"/>
      <c r="AB32" s="52">
        <f t="shared" si="11"/>
        <v>-1</v>
      </c>
      <c r="AC32" s="82">
        <f t="shared" si="14"/>
        <v>56</v>
      </c>
      <c r="AD32" s="53">
        <f t="shared" si="12"/>
        <v>-1</v>
      </c>
    </row>
    <row r="33" spans="2:30" ht="15.75" customHeight="1" x14ac:dyDescent="0.25">
      <c r="B33" s="78"/>
      <c r="C33" s="83" t="s">
        <v>48</v>
      </c>
      <c r="D33" s="42">
        <v>14.596</v>
      </c>
      <c r="E33" s="43">
        <v>3650.5</v>
      </c>
      <c r="F33" s="43">
        <f t="shared" si="7"/>
        <v>53282.697999999997</v>
      </c>
      <c r="G33" s="43">
        <v>51297.4</v>
      </c>
      <c r="H33" s="45"/>
      <c r="I33" s="45"/>
      <c r="J33" s="46"/>
      <c r="K33" s="46"/>
      <c r="L33" s="46">
        <v>-397.2</v>
      </c>
      <c r="M33" s="46">
        <f t="shared" si="8"/>
        <v>50900.200000000004</v>
      </c>
      <c r="N33" s="46">
        <f t="shared" si="13"/>
        <v>-2382.4979999999923</v>
      </c>
      <c r="O33" s="46">
        <v>21868.9</v>
      </c>
      <c r="P33" s="45">
        <v>16829.900000000001</v>
      </c>
      <c r="Q33" s="45">
        <v>5039</v>
      </c>
      <c r="R33" s="45"/>
      <c r="S33" s="45"/>
      <c r="T33" s="48">
        <v>795.43453</v>
      </c>
      <c r="U33" s="48">
        <v>8.7576000000000001</v>
      </c>
      <c r="V33" s="49">
        <f t="shared" si="9"/>
        <v>804.19213000000002</v>
      </c>
      <c r="W33" s="50">
        <v>64</v>
      </c>
      <c r="X33" s="51"/>
      <c r="Y33" s="51">
        <v>61.25</v>
      </c>
      <c r="Z33" s="51"/>
      <c r="AA33" s="51">
        <v>-0.5</v>
      </c>
      <c r="AB33" s="103">
        <f>(Y33+AA33)-W33</f>
        <v>-3.25</v>
      </c>
      <c r="AC33" s="85">
        <f>Y33+AA33</f>
        <v>60.75</v>
      </c>
      <c r="AD33" s="104">
        <f t="shared" si="12"/>
        <v>-3.25</v>
      </c>
    </row>
    <row r="34" spans="2:30" ht="15.75" customHeight="1" x14ac:dyDescent="0.25">
      <c r="B34" s="78"/>
      <c r="C34" s="51" t="s">
        <v>49</v>
      </c>
      <c r="D34" s="42">
        <v>7.274</v>
      </c>
      <c r="E34" s="43">
        <v>7603.8</v>
      </c>
      <c r="F34" s="43">
        <f t="shared" si="7"/>
        <v>55310.0412</v>
      </c>
      <c r="G34" s="43">
        <v>49845.8</v>
      </c>
      <c r="H34" s="45"/>
      <c r="I34" s="45"/>
      <c r="J34" s="46"/>
      <c r="K34" s="46"/>
      <c r="L34" s="46">
        <v>-743.8</v>
      </c>
      <c r="M34" s="46">
        <f t="shared" si="8"/>
        <v>49102</v>
      </c>
      <c r="N34" s="46">
        <f t="shared" si="13"/>
        <v>-6208.0411999999997</v>
      </c>
      <c r="O34" s="46">
        <v>20323.5</v>
      </c>
      <c r="P34" s="45">
        <v>15828.6</v>
      </c>
      <c r="Q34" s="45">
        <v>4494.8999999999996</v>
      </c>
      <c r="R34" s="45"/>
      <c r="S34" s="45"/>
      <c r="T34" s="48">
        <v>744.72357</v>
      </c>
      <c r="U34" s="48">
        <v>4.3643999999999998</v>
      </c>
      <c r="V34" s="49">
        <f>U34+T34</f>
        <v>749.08797000000004</v>
      </c>
      <c r="W34" s="50">
        <v>41</v>
      </c>
      <c r="X34" s="51"/>
      <c r="Y34" s="51">
        <v>41</v>
      </c>
      <c r="Z34" s="51"/>
      <c r="AA34" s="51">
        <v>0</v>
      </c>
      <c r="AB34" s="52">
        <f t="shared" si="11"/>
        <v>0</v>
      </c>
      <c r="AC34" s="82">
        <f t="shared" si="14"/>
        <v>41</v>
      </c>
      <c r="AD34" s="53">
        <f t="shared" si="12"/>
        <v>0</v>
      </c>
    </row>
    <row r="35" spans="2:30" ht="15.75" customHeight="1" x14ac:dyDescent="0.25">
      <c r="B35" s="78"/>
      <c r="C35" s="51" t="s">
        <v>50</v>
      </c>
      <c r="D35" s="42">
        <v>4.6589999999999998</v>
      </c>
      <c r="E35" s="43">
        <v>9492.6</v>
      </c>
      <c r="F35" s="43">
        <f t="shared" si="7"/>
        <v>44226.023399999998</v>
      </c>
      <c r="G35" s="43">
        <v>38807</v>
      </c>
      <c r="H35" s="45"/>
      <c r="I35" s="45"/>
      <c r="J35" s="46"/>
      <c r="K35" s="46"/>
      <c r="L35" s="46">
        <v>-55</v>
      </c>
      <c r="M35" s="46">
        <f t="shared" si="8"/>
        <v>38752</v>
      </c>
      <c r="N35" s="46">
        <f t="shared" si="13"/>
        <v>-5474.0233999999982</v>
      </c>
      <c r="O35" s="46">
        <v>14444.6</v>
      </c>
      <c r="P35" s="45">
        <v>11094.4</v>
      </c>
      <c r="Q35" s="45">
        <v>3350.1</v>
      </c>
      <c r="R35" s="45">
        <f>-34.6</f>
        <v>-34.6</v>
      </c>
      <c r="S35" s="45"/>
      <c r="T35" s="48">
        <v>735.73692000000005</v>
      </c>
      <c r="U35" s="48">
        <v>2.7953999999999999</v>
      </c>
      <c r="V35" s="49">
        <f t="shared" ref="V35:V43" si="15">T35+U35</f>
        <v>738.53232000000003</v>
      </c>
      <c r="W35" s="50">
        <v>28</v>
      </c>
      <c r="X35" s="51"/>
      <c r="Y35" s="51">
        <v>27</v>
      </c>
      <c r="Z35" s="51"/>
      <c r="AA35" s="51"/>
      <c r="AB35" s="52">
        <f t="shared" si="11"/>
        <v>-1</v>
      </c>
      <c r="AC35" s="82">
        <f t="shared" si="14"/>
        <v>27</v>
      </c>
      <c r="AD35" s="53">
        <f t="shared" si="12"/>
        <v>-1</v>
      </c>
    </row>
    <row r="36" spans="2:30" ht="15.75" customHeight="1" x14ac:dyDescent="0.25">
      <c r="B36" s="78"/>
      <c r="C36" s="51" t="s">
        <v>51</v>
      </c>
      <c r="D36" s="42">
        <v>21.286000000000001</v>
      </c>
      <c r="E36" s="43">
        <v>3351.1</v>
      </c>
      <c r="F36" s="43">
        <f t="shared" si="7"/>
        <v>71331.51460000001</v>
      </c>
      <c r="G36" s="43">
        <v>72087.8</v>
      </c>
      <c r="H36" s="45"/>
      <c r="I36" s="45"/>
      <c r="J36" s="46"/>
      <c r="K36" s="46"/>
      <c r="L36" s="46">
        <v>-1111.7</v>
      </c>
      <c r="M36" s="46">
        <f t="shared" si="8"/>
        <v>70976.100000000006</v>
      </c>
      <c r="N36" s="46">
        <f t="shared" si="13"/>
        <v>-355.4146000000037</v>
      </c>
      <c r="O36" s="46">
        <v>34589.199999999997</v>
      </c>
      <c r="P36" s="45">
        <v>26698.799999999999</v>
      </c>
      <c r="Q36" s="45">
        <v>7890.4</v>
      </c>
      <c r="R36" s="45">
        <v>-858.3</v>
      </c>
      <c r="S36" s="45"/>
      <c r="T36" s="48">
        <v>828.55249000000003</v>
      </c>
      <c r="U36" s="48">
        <v>10.643000000000001</v>
      </c>
      <c r="V36" s="49">
        <f t="shared" si="15"/>
        <v>839.19549000000006</v>
      </c>
      <c r="W36" s="50">
        <v>69</v>
      </c>
      <c r="X36" s="51"/>
      <c r="Y36" s="51">
        <v>59.5</v>
      </c>
      <c r="Z36" s="51"/>
      <c r="AA36" s="51">
        <v>-0.56999999999999995</v>
      </c>
      <c r="AB36" s="105">
        <f>(Y36+AA36)-W36</f>
        <v>-10.07</v>
      </c>
      <c r="AC36" s="82">
        <f>Y36+AA36</f>
        <v>58.93</v>
      </c>
      <c r="AD36" s="53">
        <v>-10</v>
      </c>
    </row>
    <row r="37" spans="2:30" ht="15.75" customHeight="1" x14ac:dyDescent="0.25">
      <c r="B37" s="78"/>
      <c r="C37" s="51" t="s">
        <v>52</v>
      </c>
      <c r="D37" s="42">
        <v>10.362</v>
      </c>
      <c r="E37" s="43">
        <v>6066.9</v>
      </c>
      <c r="F37" s="43">
        <f t="shared" si="7"/>
        <v>62865.217799999999</v>
      </c>
      <c r="G37" s="43">
        <v>61480.4</v>
      </c>
      <c r="H37" s="45"/>
      <c r="I37" s="45"/>
      <c r="J37" s="46"/>
      <c r="K37" s="46"/>
      <c r="L37" s="46">
        <v>0</v>
      </c>
      <c r="M37" s="46">
        <f t="shared" si="8"/>
        <v>61480.4</v>
      </c>
      <c r="N37" s="46">
        <f t="shared" si="13"/>
        <v>-1384.8177999999971</v>
      </c>
      <c r="O37" s="46">
        <v>20879.900000000001</v>
      </c>
      <c r="P37" s="45">
        <v>16109.3</v>
      </c>
      <c r="Q37" s="45">
        <v>4770.5</v>
      </c>
      <c r="R37" s="45"/>
      <c r="S37" s="45"/>
      <c r="T37" s="48">
        <v>780.88405</v>
      </c>
      <c r="U37" s="48">
        <v>6.2172000000000001</v>
      </c>
      <c r="V37" s="49">
        <f t="shared" si="15"/>
        <v>787.10125000000005</v>
      </c>
      <c r="W37" s="50">
        <v>47</v>
      </c>
      <c r="X37" s="51"/>
      <c r="Y37" s="51">
        <v>46</v>
      </c>
      <c r="Z37" s="51"/>
      <c r="AA37" s="51"/>
      <c r="AB37" s="52">
        <f>(Y37+AA37)-W37</f>
        <v>-1</v>
      </c>
      <c r="AC37" s="82">
        <f t="shared" si="14"/>
        <v>46</v>
      </c>
      <c r="AD37" s="53">
        <f t="shared" si="12"/>
        <v>-1</v>
      </c>
    </row>
    <row r="38" spans="2:30" ht="15.75" customHeight="1" x14ac:dyDescent="0.25">
      <c r="B38" s="78"/>
      <c r="C38" s="51" t="s">
        <v>53</v>
      </c>
      <c r="D38" s="42">
        <v>29.699000000000002</v>
      </c>
      <c r="E38" s="43">
        <v>3325.5</v>
      </c>
      <c r="F38" s="43">
        <f t="shared" si="7"/>
        <v>98764.0245</v>
      </c>
      <c r="G38" s="43">
        <v>90656.5</v>
      </c>
      <c r="H38" s="45"/>
      <c r="I38" s="45"/>
      <c r="J38" s="46"/>
      <c r="K38" s="46"/>
      <c r="L38" s="46"/>
      <c r="M38" s="46">
        <f t="shared" si="8"/>
        <v>90656.5</v>
      </c>
      <c r="N38" s="46">
        <f t="shared" si="13"/>
        <v>-8107.5244999999995</v>
      </c>
      <c r="O38" s="46">
        <v>35178.5</v>
      </c>
      <c r="P38" s="45">
        <v>27079.200000000001</v>
      </c>
      <c r="Q38" s="45">
        <v>8099.4</v>
      </c>
      <c r="R38" s="45">
        <v>-600</v>
      </c>
      <c r="S38" s="45"/>
      <c r="T38" s="48">
        <v>1715.5195200000001</v>
      </c>
      <c r="U38" s="48">
        <v>14.849500000000001</v>
      </c>
      <c r="V38" s="49">
        <f>T38+U38</f>
        <v>1730.3690200000001</v>
      </c>
      <c r="W38" s="50">
        <v>73</v>
      </c>
      <c r="X38" s="51"/>
      <c r="Y38" s="51">
        <v>62</v>
      </c>
      <c r="Z38" s="51"/>
      <c r="AA38" s="51"/>
      <c r="AB38" s="52">
        <f t="shared" si="11"/>
        <v>-11</v>
      </c>
      <c r="AC38" s="82">
        <f t="shared" si="14"/>
        <v>62</v>
      </c>
      <c r="AD38" s="53">
        <f t="shared" si="12"/>
        <v>-11</v>
      </c>
    </row>
    <row r="39" spans="2:30" ht="15.75" customHeight="1" x14ac:dyDescent="0.25">
      <c r="B39" s="78"/>
      <c r="C39" s="51" t="s">
        <v>54</v>
      </c>
      <c r="D39" s="42">
        <v>9.5150000000000006</v>
      </c>
      <c r="E39" s="43">
        <v>6351.1</v>
      </c>
      <c r="F39" s="43">
        <f t="shared" si="7"/>
        <v>60430.71650000001</v>
      </c>
      <c r="G39" s="43">
        <v>60267.7</v>
      </c>
      <c r="H39" s="45"/>
      <c r="I39" s="45"/>
      <c r="J39" s="46"/>
      <c r="K39" s="46"/>
      <c r="L39" s="46">
        <v>0</v>
      </c>
      <c r="M39" s="46">
        <f t="shared" si="8"/>
        <v>60267.7</v>
      </c>
      <c r="N39" s="46">
        <f t="shared" si="13"/>
        <v>-163.01650000001246</v>
      </c>
      <c r="O39" s="46">
        <v>19304.099999999999</v>
      </c>
      <c r="P39" s="45">
        <v>14852.5</v>
      </c>
      <c r="Q39" s="45">
        <v>4451.6000000000004</v>
      </c>
      <c r="R39" s="45"/>
      <c r="S39" s="45"/>
      <c r="T39" s="48">
        <v>777.97326999999996</v>
      </c>
      <c r="U39" s="48">
        <v>5.7089999999999996</v>
      </c>
      <c r="V39" s="49">
        <f t="shared" si="15"/>
        <v>783.6822699999999</v>
      </c>
      <c r="W39" s="50">
        <v>45</v>
      </c>
      <c r="X39" s="106"/>
      <c r="Y39" s="82">
        <v>45</v>
      </c>
      <c r="Z39" s="106"/>
      <c r="AA39" s="106"/>
      <c r="AB39" s="52">
        <f t="shared" si="11"/>
        <v>0</v>
      </c>
      <c r="AC39" s="82">
        <f t="shared" si="14"/>
        <v>45</v>
      </c>
      <c r="AD39" s="53">
        <f t="shared" si="12"/>
        <v>0</v>
      </c>
    </row>
    <row r="40" spans="2:30" ht="15.75" customHeight="1" x14ac:dyDescent="0.25">
      <c r="B40" s="78"/>
      <c r="C40" s="107" t="s">
        <v>55</v>
      </c>
      <c r="D40" s="42">
        <v>9.7490000000000006</v>
      </c>
      <c r="E40" s="43">
        <v>4575.8</v>
      </c>
      <c r="F40" s="43">
        <f t="shared" si="7"/>
        <v>44609.474200000004</v>
      </c>
      <c r="G40" s="43">
        <v>44135</v>
      </c>
      <c r="H40" s="45"/>
      <c r="I40" s="45"/>
      <c r="J40" s="46"/>
      <c r="K40" s="46"/>
      <c r="L40" s="46">
        <v>-104.4</v>
      </c>
      <c r="M40" s="46">
        <f t="shared" si="8"/>
        <v>44030.6</v>
      </c>
      <c r="N40" s="46">
        <f t="shared" si="13"/>
        <v>-578.87420000000566</v>
      </c>
      <c r="O40" s="46">
        <v>19444.900000000001</v>
      </c>
      <c r="P40" s="45">
        <v>15062.2</v>
      </c>
      <c r="Q40" s="45">
        <v>4382.7</v>
      </c>
      <c r="R40" s="45">
        <v>-10</v>
      </c>
      <c r="S40" s="45"/>
      <c r="T40" s="48">
        <v>778.77742999999998</v>
      </c>
      <c r="U40" s="48">
        <v>5.8494000000000002</v>
      </c>
      <c r="V40" s="49">
        <f t="shared" si="15"/>
        <v>784.62682999999993</v>
      </c>
      <c r="W40" s="50">
        <v>38</v>
      </c>
      <c r="X40" s="51"/>
      <c r="Y40" s="51">
        <v>38</v>
      </c>
      <c r="Z40" s="51"/>
      <c r="AA40" s="51">
        <v>-0.1</v>
      </c>
      <c r="AB40" s="52">
        <f>(Y40+AA40)-W40</f>
        <v>-0.10000000000000142</v>
      </c>
      <c r="AC40" s="82">
        <f>Y40+AA40</f>
        <v>37.9</v>
      </c>
      <c r="AD40" s="53">
        <v>0</v>
      </c>
    </row>
    <row r="41" spans="2:30" ht="15.75" customHeight="1" x14ac:dyDescent="0.25">
      <c r="B41" s="78"/>
      <c r="C41" s="41" t="s">
        <v>56</v>
      </c>
      <c r="D41" s="42">
        <v>18.93</v>
      </c>
      <c r="E41" s="43">
        <v>3407.9</v>
      </c>
      <c r="F41" s="43">
        <f t="shared" si="7"/>
        <v>64511.546999999999</v>
      </c>
      <c r="G41" s="43">
        <v>61802.3</v>
      </c>
      <c r="H41" s="45"/>
      <c r="I41" s="45"/>
      <c r="J41" s="46"/>
      <c r="K41" s="46"/>
      <c r="L41" s="46">
        <v>-656.3</v>
      </c>
      <c r="M41" s="46">
        <f t="shared" si="8"/>
        <v>61146</v>
      </c>
      <c r="N41" s="46">
        <f t="shared" si="13"/>
        <v>-3365.5469999999987</v>
      </c>
      <c r="O41" s="46">
        <v>25413.4</v>
      </c>
      <c r="P41" s="45">
        <v>19398.2</v>
      </c>
      <c r="Q41" s="45">
        <v>6015.1</v>
      </c>
      <c r="R41" s="45"/>
      <c r="S41" s="45"/>
      <c r="T41" s="48">
        <v>820.45591000000002</v>
      </c>
      <c r="U41" s="48">
        <v>11.358000000000001</v>
      </c>
      <c r="V41" s="49">
        <f t="shared" si="15"/>
        <v>831.81390999999996</v>
      </c>
      <c r="W41" s="50">
        <v>48</v>
      </c>
      <c r="X41" s="51"/>
      <c r="Y41" s="51">
        <v>48</v>
      </c>
      <c r="Z41" s="51"/>
      <c r="AA41" s="51"/>
      <c r="AB41" s="52">
        <f t="shared" si="11"/>
        <v>0</v>
      </c>
      <c r="AC41" s="82">
        <f t="shared" si="14"/>
        <v>48</v>
      </c>
      <c r="AD41" s="53">
        <f t="shared" si="12"/>
        <v>0</v>
      </c>
    </row>
    <row r="42" spans="2:30" ht="15.75" customHeight="1" x14ac:dyDescent="0.25">
      <c r="B42" s="78"/>
      <c r="C42" s="51" t="s">
        <v>57</v>
      </c>
      <c r="D42" s="42">
        <v>18.832000000000001</v>
      </c>
      <c r="E42" s="43">
        <v>4509.2</v>
      </c>
      <c r="F42" s="43">
        <f t="shared" si="7"/>
        <v>84917.254400000005</v>
      </c>
      <c r="G42" s="43">
        <v>84701.1</v>
      </c>
      <c r="H42" s="45"/>
      <c r="I42" s="45"/>
      <c r="J42" s="46"/>
      <c r="K42" s="46"/>
      <c r="L42" s="46">
        <v>-693</v>
      </c>
      <c r="M42" s="46">
        <f t="shared" si="8"/>
        <v>84008.1</v>
      </c>
      <c r="N42" s="46">
        <f t="shared" si="13"/>
        <v>-909.15439999999944</v>
      </c>
      <c r="O42" s="46">
        <v>28301.9</v>
      </c>
      <c r="P42" s="45">
        <v>21737.599999999999</v>
      </c>
      <c r="Q42" s="45">
        <v>6564.3</v>
      </c>
      <c r="R42" s="45"/>
      <c r="S42" s="45"/>
      <c r="T42" s="48">
        <v>820.11911999999995</v>
      </c>
      <c r="U42" s="48">
        <v>11.299200000000001</v>
      </c>
      <c r="V42" s="49">
        <f t="shared" si="15"/>
        <v>831.41831999999999</v>
      </c>
      <c r="W42" s="50">
        <v>63</v>
      </c>
      <c r="X42" s="106"/>
      <c r="Y42" s="85">
        <v>63.5</v>
      </c>
      <c r="Z42" s="106"/>
      <c r="AA42" s="106">
        <v>-0.5</v>
      </c>
      <c r="AB42" s="52">
        <f t="shared" si="11"/>
        <v>0</v>
      </c>
      <c r="AC42" s="82">
        <f t="shared" si="14"/>
        <v>63</v>
      </c>
      <c r="AD42" s="53">
        <f t="shared" si="12"/>
        <v>0</v>
      </c>
    </row>
    <row r="43" spans="2:30" ht="15.75" customHeight="1" thickBot="1" x14ac:dyDescent="0.3">
      <c r="B43" s="54"/>
      <c r="C43" s="108" t="s">
        <v>58</v>
      </c>
      <c r="D43" s="56">
        <v>11.215</v>
      </c>
      <c r="E43" s="57">
        <v>4635</v>
      </c>
      <c r="F43" s="57">
        <f t="shared" si="7"/>
        <v>51981.525000000001</v>
      </c>
      <c r="G43" s="57">
        <v>51155.1</v>
      </c>
      <c r="H43" s="58"/>
      <c r="I43" s="58"/>
      <c r="J43" s="59"/>
      <c r="K43" s="59"/>
      <c r="L43" s="59">
        <f>1269.9-573.6</f>
        <v>696.30000000000007</v>
      </c>
      <c r="M43" s="59">
        <f t="shared" si="8"/>
        <v>51851.4</v>
      </c>
      <c r="N43" s="46">
        <f t="shared" si="13"/>
        <v>-130.125</v>
      </c>
      <c r="O43" s="59">
        <v>18978.7</v>
      </c>
      <c r="P43" s="58">
        <v>14535.6</v>
      </c>
      <c r="Q43" s="58">
        <v>4443.1000000000004</v>
      </c>
      <c r="R43" s="57">
        <v>231.4</v>
      </c>
      <c r="S43" s="58"/>
      <c r="T43" s="61">
        <v>783.81545000000006</v>
      </c>
      <c r="U43" s="61">
        <v>6.7290000000000001</v>
      </c>
      <c r="V43" s="62">
        <f t="shared" si="15"/>
        <v>790.5444500000001</v>
      </c>
      <c r="W43" s="63">
        <v>54</v>
      </c>
      <c r="X43" s="64"/>
      <c r="Y43" s="64">
        <v>44</v>
      </c>
      <c r="Z43" s="64"/>
      <c r="AA43" s="64">
        <v>1</v>
      </c>
      <c r="AB43" s="65">
        <f t="shared" si="11"/>
        <v>-9</v>
      </c>
      <c r="AC43" s="86">
        <f>Y43+AA43</f>
        <v>45</v>
      </c>
      <c r="AD43" s="66">
        <f t="shared" si="12"/>
        <v>-9</v>
      </c>
    </row>
    <row r="44" spans="2:30" ht="36" customHeight="1" thickBot="1" x14ac:dyDescent="0.3">
      <c r="B44" s="109"/>
      <c r="C44" s="110" t="s">
        <v>59</v>
      </c>
      <c r="D44" s="111"/>
      <c r="E44" s="112"/>
      <c r="F44" s="112"/>
      <c r="G44" s="113"/>
      <c r="H44" s="114"/>
      <c r="I44" s="114"/>
      <c r="J44" s="115"/>
      <c r="K44" s="115"/>
      <c r="L44" s="115"/>
      <c r="M44" s="115"/>
      <c r="N44" s="115"/>
      <c r="O44" s="114"/>
      <c r="P44" s="114"/>
      <c r="Q44" s="114"/>
      <c r="R44" s="114"/>
      <c r="S44" s="116"/>
      <c r="T44" s="117">
        <f>SUM(T11:T43)</f>
        <v>41271.872960000015</v>
      </c>
      <c r="U44" s="117">
        <f>SUM(U11:U43)</f>
        <v>367.37354999999985</v>
      </c>
      <c r="V44" s="118"/>
      <c r="W44" s="119"/>
      <c r="X44" s="120"/>
      <c r="Y44" s="120"/>
      <c r="Z44" s="120"/>
      <c r="AA44" s="120"/>
      <c r="AB44" s="120"/>
      <c r="AC44" s="120"/>
      <c r="AD44" s="114"/>
    </row>
    <row r="45" spans="2:30" ht="15" customHeight="1" x14ac:dyDescent="0.25">
      <c r="B45" s="121" t="s">
        <v>42</v>
      </c>
      <c r="C45" s="35" t="s">
        <v>60</v>
      </c>
      <c r="D45" s="68">
        <v>28.609000000000002</v>
      </c>
      <c r="E45" s="69">
        <v>72</v>
      </c>
      <c r="F45" s="69">
        <f t="shared" ref="F45:F50" si="16">E45*D45</f>
        <v>2059.848</v>
      </c>
      <c r="G45" s="122"/>
      <c r="H45" s="123"/>
      <c r="I45" s="123"/>
      <c r="J45" s="71"/>
      <c r="K45" s="71"/>
      <c r="L45" s="71">
        <v>0.1</v>
      </c>
      <c r="M45" s="71">
        <f t="shared" ref="M45:M50" si="17">G45+L45</f>
        <v>0.1</v>
      </c>
      <c r="N45" s="71">
        <f t="shared" ref="N45:N50" si="18">M45-F45</f>
        <v>-2059.748</v>
      </c>
      <c r="O45" s="71"/>
      <c r="P45" s="123"/>
      <c r="Q45" s="123"/>
      <c r="R45" s="123"/>
      <c r="S45" s="72"/>
      <c r="T45" s="123"/>
      <c r="U45" s="123"/>
      <c r="V45" s="124">
        <f t="shared" ref="V45:V50" si="19">T45+U45</f>
        <v>0</v>
      </c>
      <c r="W45" s="75">
        <v>2</v>
      </c>
      <c r="X45" s="35"/>
      <c r="Y45" s="35">
        <v>0</v>
      </c>
      <c r="Z45" s="35"/>
      <c r="AA45" s="35"/>
      <c r="AB45" s="76">
        <f t="shared" ref="AB45:AB50" si="20">(Y45+AA45)-W45</f>
        <v>-2</v>
      </c>
      <c r="AC45" s="125">
        <f t="shared" si="5"/>
        <v>0</v>
      </c>
      <c r="AD45" s="77">
        <f t="shared" si="6"/>
        <v>-2</v>
      </c>
    </row>
    <row r="46" spans="2:30" ht="15" customHeight="1" x14ac:dyDescent="0.25">
      <c r="B46" s="126"/>
      <c r="C46" s="100" t="s">
        <v>61</v>
      </c>
      <c r="D46" s="42">
        <v>0.79</v>
      </c>
      <c r="E46" s="43">
        <v>5061</v>
      </c>
      <c r="F46" s="43">
        <f t="shared" si="16"/>
        <v>3998.19</v>
      </c>
      <c r="G46" s="127">
        <v>3372.4</v>
      </c>
      <c r="H46" s="128"/>
      <c r="I46" s="128"/>
      <c r="J46" s="46"/>
      <c r="K46" s="46"/>
      <c r="L46" s="46">
        <v>0.6</v>
      </c>
      <c r="M46" s="46">
        <f t="shared" si="17"/>
        <v>3373</v>
      </c>
      <c r="N46" s="46">
        <f t="shared" si="18"/>
        <v>-625.19000000000005</v>
      </c>
      <c r="O46" s="46">
        <v>699.7</v>
      </c>
      <c r="P46" s="100">
        <v>537.4</v>
      </c>
      <c r="Q46" s="100">
        <v>162.30000000000001</v>
      </c>
      <c r="R46" s="100"/>
      <c r="S46" s="47">
        <f>O46+R46</f>
        <v>699.7</v>
      </c>
      <c r="T46" s="100"/>
      <c r="U46" s="100"/>
      <c r="V46" s="129">
        <f t="shared" si="19"/>
        <v>0</v>
      </c>
      <c r="W46" s="50">
        <v>4</v>
      </c>
      <c r="X46" s="51"/>
      <c r="Y46" s="51">
        <v>2</v>
      </c>
      <c r="Z46" s="51"/>
      <c r="AA46" s="51"/>
      <c r="AB46" s="52">
        <f t="shared" si="20"/>
        <v>-2</v>
      </c>
      <c r="AC46" s="85">
        <f t="shared" si="5"/>
        <v>2</v>
      </c>
      <c r="AD46" s="53">
        <f t="shared" si="6"/>
        <v>-2</v>
      </c>
    </row>
    <row r="47" spans="2:30" ht="15" customHeight="1" x14ac:dyDescent="0.25">
      <c r="B47" s="126"/>
      <c r="C47" s="100" t="s">
        <v>62</v>
      </c>
      <c r="D47" s="42">
        <v>1.4119999999999999</v>
      </c>
      <c r="E47" s="43">
        <v>3667</v>
      </c>
      <c r="F47" s="43">
        <f t="shared" si="16"/>
        <v>5177.8040000000001</v>
      </c>
      <c r="G47" s="130">
        <v>5176.5</v>
      </c>
      <c r="H47" s="100"/>
      <c r="I47" s="100"/>
      <c r="J47" s="46"/>
      <c r="K47" s="46"/>
      <c r="L47" s="46">
        <v>0.6</v>
      </c>
      <c r="M47" s="46">
        <f t="shared" si="17"/>
        <v>5177.1000000000004</v>
      </c>
      <c r="N47" s="46">
        <f t="shared" si="18"/>
        <v>-0.70399999999972351</v>
      </c>
      <c r="O47" s="46">
        <v>643.20000000000005</v>
      </c>
      <c r="P47" s="100">
        <v>494.9</v>
      </c>
      <c r="Q47" s="100">
        <v>148.30000000000001</v>
      </c>
      <c r="R47" s="100"/>
      <c r="S47" s="47">
        <f t="shared" ref="S47:S50" si="21">O47+R47</f>
        <v>643.20000000000005</v>
      </c>
      <c r="T47" s="100"/>
      <c r="U47" s="100"/>
      <c r="V47" s="129">
        <f t="shared" si="19"/>
        <v>0</v>
      </c>
      <c r="W47" s="50">
        <v>4</v>
      </c>
      <c r="X47" s="51"/>
      <c r="Y47" s="51">
        <v>2</v>
      </c>
      <c r="Z47" s="51"/>
      <c r="AA47" s="51"/>
      <c r="AB47" s="52">
        <f t="shared" si="20"/>
        <v>-2</v>
      </c>
      <c r="AC47" s="85">
        <f t="shared" si="5"/>
        <v>2</v>
      </c>
      <c r="AD47" s="53">
        <f t="shared" si="6"/>
        <v>-2</v>
      </c>
    </row>
    <row r="48" spans="2:30" ht="15" customHeight="1" x14ac:dyDescent="0.25">
      <c r="B48" s="126"/>
      <c r="C48" s="100" t="s">
        <v>63</v>
      </c>
      <c r="D48" s="42">
        <v>0.78500000000000003</v>
      </c>
      <c r="E48" s="43">
        <v>3539.6</v>
      </c>
      <c r="F48" s="43">
        <f t="shared" si="16"/>
        <v>2778.5860000000002</v>
      </c>
      <c r="G48" s="130">
        <v>2472.3000000000002</v>
      </c>
      <c r="H48" s="100"/>
      <c r="I48" s="100"/>
      <c r="J48" s="46"/>
      <c r="K48" s="46"/>
      <c r="L48" s="46">
        <v>0.6</v>
      </c>
      <c r="M48" s="46">
        <f t="shared" si="17"/>
        <v>2472.9</v>
      </c>
      <c r="N48" s="46">
        <f t="shared" si="18"/>
        <v>-305.68600000000015</v>
      </c>
      <c r="O48" s="46">
        <v>1015.9</v>
      </c>
      <c r="P48" s="100">
        <v>780.2</v>
      </c>
      <c r="Q48" s="100">
        <v>235.6</v>
      </c>
      <c r="R48" s="100"/>
      <c r="S48" s="47">
        <f t="shared" si="21"/>
        <v>1015.9</v>
      </c>
      <c r="T48" s="100"/>
      <c r="U48" s="100"/>
      <c r="V48" s="129">
        <f t="shared" si="19"/>
        <v>0</v>
      </c>
      <c r="W48" s="50">
        <v>4</v>
      </c>
      <c r="X48" s="51"/>
      <c r="Y48" s="51">
        <v>2</v>
      </c>
      <c r="Z48" s="51"/>
      <c r="AA48" s="51"/>
      <c r="AB48" s="52">
        <f t="shared" si="20"/>
        <v>-2</v>
      </c>
      <c r="AC48" s="85">
        <f t="shared" si="5"/>
        <v>2</v>
      </c>
      <c r="AD48" s="53">
        <f t="shared" si="6"/>
        <v>-2</v>
      </c>
    </row>
    <row r="49" spans="2:30" ht="15" customHeight="1" x14ac:dyDescent="0.25">
      <c r="B49" s="126"/>
      <c r="C49" s="100" t="s">
        <v>64</v>
      </c>
      <c r="D49" s="42">
        <v>0.86599999999999999</v>
      </c>
      <c r="E49" s="43">
        <v>5939.2</v>
      </c>
      <c r="F49" s="43">
        <f t="shared" si="16"/>
        <v>5143.3472000000002</v>
      </c>
      <c r="G49" s="130">
        <v>5139.3</v>
      </c>
      <c r="H49" s="100"/>
      <c r="I49" s="100"/>
      <c r="J49" s="46"/>
      <c r="K49" s="46"/>
      <c r="L49" s="46">
        <v>0.6</v>
      </c>
      <c r="M49" s="46">
        <f t="shared" si="17"/>
        <v>5139.9000000000005</v>
      </c>
      <c r="N49" s="46">
        <f t="shared" si="18"/>
        <v>-3.4471999999996115</v>
      </c>
      <c r="O49" s="46">
        <v>1033.3</v>
      </c>
      <c r="P49" s="100">
        <v>793.7</v>
      </c>
      <c r="Q49" s="100">
        <v>239.7</v>
      </c>
      <c r="R49" s="100"/>
      <c r="S49" s="47">
        <f t="shared" si="21"/>
        <v>1033.3</v>
      </c>
      <c r="T49" s="100"/>
      <c r="U49" s="100"/>
      <c r="V49" s="129">
        <f t="shared" si="19"/>
        <v>0</v>
      </c>
      <c r="W49" s="50">
        <v>4</v>
      </c>
      <c r="X49" s="51"/>
      <c r="Y49" s="51">
        <v>2.25</v>
      </c>
      <c r="Z49" s="51"/>
      <c r="AA49" s="51"/>
      <c r="AB49" s="52">
        <f t="shared" si="20"/>
        <v>-1.75</v>
      </c>
      <c r="AC49" s="106">
        <f t="shared" si="5"/>
        <v>2.25</v>
      </c>
      <c r="AD49" s="104">
        <f t="shared" si="6"/>
        <v>-1.75</v>
      </c>
    </row>
    <row r="50" spans="2:30" ht="15" customHeight="1" x14ac:dyDescent="0.25">
      <c r="B50" s="126"/>
      <c r="C50" s="100" t="s">
        <v>65</v>
      </c>
      <c r="D50" s="42">
        <v>0.73199999999999998</v>
      </c>
      <c r="E50" s="43">
        <v>4485.7</v>
      </c>
      <c r="F50" s="43">
        <f t="shared" si="16"/>
        <v>3283.5323999999996</v>
      </c>
      <c r="G50" s="130">
        <v>3282.9</v>
      </c>
      <c r="H50" s="100"/>
      <c r="I50" s="100"/>
      <c r="J50" s="46"/>
      <c r="K50" s="46"/>
      <c r="L50" s="46">
        <v>0.6</v>
      </c>
      <c r="M50" s="46">
        <f t="shared" si="17"/>
        <v>3283.5</v>
      </c>
      <c r="N50" s="46">
        <f t="shared" si="18"/>
        <v>-3.239999999959764E-2</v>
      </c>
      <c r="O50" s="46">
        <v>576.9</v>
      </c>
      <c r="P50" s="100">
        <v>443.1</v>
      </c>
      <c r="Q50" s="100">
        <v>133.80000000000001</v>
      </c>
      <c r="R50" s="100"/>
      <c r="S50" s="47">
        <f t="shared" si="21"/>
        <v>576.9</v>
      </c>
      <c r="T50" s="100"/>
      <c r="U50" s="100"/>
      <c r="V50" s="129">
        <f t="shared" si="19"/>
        <v>0</v>
      </c>
      <c r="W50" s="50">
        <v>4</v>
      </c>
      <c r="X50" s="51"/>
      <c r="Y50" s="51">
        <v>2.25</v>
      </c>
      <c r="Z50" s="51"/>
      <c r="AA50" s="51"/>
      <c r="AB50" s="52">
        <f t="shared" si="20"/>
        <v>-1.75</v>
      </c>
      <c r="AC50" s="106">
        <f t="shared" si="5"/>
        <v>2.25</v>
      </c>
      <c r="AD50" s="104">
        <f t="shared" si="6"/>
        <v>-1.75</v>
      </c>
    </row>
    <row r="51" spans="2:30" ht="15" customHeight="1" thickBot="1" x14ac:dyDescent="0.3">
      <c r="B51" s="131"/>
      <c r="C51" s="64" t="s">
        <v>66</v>
      </c>
      <c r="D51" s="132"/>
      <c r="E51" s="57"/>
      <c r="F51" s="57"/>
      <c r="G51" s="133">
        <f t="shared" ref="G51:K51" si="22">ROUND(SUM(G45:G50),3)</f>
        <v>19443.400000000001</v>
      </c>
      <c r="H51" s="133">
        <f t="shared" si="22"/>
        <v>0</v>
      </c>
      <c r="I51" s="133">
        <f t="shared" si="22"/>
        <v>0</v>
      </c>
      <c r="J51" s="133">
        <f t="shared" si="22"/>
        <v>0</v>
      </c>
      <c r="K51" s="133">
        <f t="shared" si="22"/>
        <v>0</v>
      </c>
      <c r="L51" s="133">
        <f t="shared" ref="L51:V51" si="23">ROUND(SUM(L45:L50),3)</f>
        <v>3.1</v>
      </c>
      <c r="M51" s="133">
        <f t="shared" si="23"/>
        <v>19446.5</v>
      </c>
      <c r="N51" s="133"/>
      <c r="O51" s="133">
        <f>ROUND(SUM(O45:O50),3)</f>
        <v>3969</v>
      </c>
      <c r="P51" s="133">
        <f t="shared" ref="P51:S51" si="24">ROUND(SUM(P45:P50),3)</f>
        <v>3049.3</v>
      </c>
      <c r="Q51" s="133">
        <f t="shared" si="24"/>
        <v>919.7</v>
      </c>
      <c r="R51" s="133">
        <f t="shared" si="24"/>
        <v>0</v>
      </c>
      <c r="S51" s="133">
        <f t="shared" si="24"/>
        <v>3969</v>
      </c>
      <c r="T51" s="133">
        <f t="shared" si="23"/>
        <v>0</v>
      </c>
      <c r="U51" s="133">
        <f t="shared" si="23"/>
        <v>0</v>
      </c>
      <c r="V51" s="134">
        <f t="shared" si="23"/>
        <v>0</v>
      </c>
      <c r="W51" s="135"/>
      <c r="X51" s="135">
        <f t="shared" ref="X51:AB51" si="25">ROUND(SUM(X45:X50),3)</f>
        <v>0</v>
      </c>
      <c r="Y51" s="133">
        <f t="shared" si="25"/>
        <v>10.5</v>
      </c>
      <c r="Z51" s="135">
        <f t="shared" si="25"/>
        <v>0</v>
      </c>
      <c r="AA51" s="135">
        <f t="shared" si="25"/>
        <v>0</v>
      </c>
      <c r="AB51" s="135">
        <f t="shared" si="25"/>
        <v>-11.5</v>
      </c>
      <c r="AC51" s="136">
        <f>Y51+AA51</f>
        <v>10.5</v>
      </c>
      <c r="AD51" s="66"/>
    </row>
    <row r="52" spans="2:30" ht="15.75" x14ac:dyDescent="0.25">
      <c r="B52" s="121" t="s">
        <v>67</v>
      </c>
      <c r="C52" s="137" t="s">
        <v>68</v>
      </c>
      <c r="D52" s="68">
        <v>5.42</v>
      </c>
      <c r="E52" s="69">
        <v>224.5</v>
      </c>
      <c r="F52" s="69">
        <f t="shared" ref="F52:F57" si="26">E52*D52</f>
        <v>1216.79</v>
      </c>
      <c r="G52" s="122"/>
      <c r="H52" s="123"/>
      <c r="I52" s="123"/>
      <c r="J52" s="71"/>
      <c r="K52" s="71"/>
      <c r="L52" s="71">
        <v>113.9</v>
      </c>
      <c r="M52" s="71">
        <f>G52+L52</f>
        <v>113.9</v>
      </c>
      <c r="N52" s="71">
        <f t="shared" ref="N52:N57" si="27">M52-F52</f>
        <v>-1102.8899999999999</v>
      </c>
      <c r="O52" s="71"/>
      <c r="P52" s="123"/>
      <c r="Q52" s="123"/>
      <c r="R52" s="123"/>
      <c r="S52" s="70"/>
      <c r="T52" s="123"/>
      <c r="U52" s="123"/>
      <c r="V52" s="124">
        <f>T52+U52</f>
        <v>0</v>
      </c>
      <c r="W52" s="75">
        <v>0</v>
      </c>
      <c r="X52" s="35"/>
      <c r="Y52" s="35">
        <v>0</v>
      </c>
      <c r="Z52" s="35"/>
      <c r="AA52" s="35"/>
      <c r="AB52" s="76">
        <f t="shared" ref="AB52:AB57" si="28">(Y52+AA52)-W52</f>
        <v>0</v>
      </c>
      <c r="AC52" s="125">
        <f t="shared" si="5"/>
        <v>0</v>
      </c>
      <c r="AD52" s="77">
        <f t="shared" si="6"/>
        <v>0</v>
      </c>
    </row>
    <row r="53" spans="2:30" ht="15.75" x14ac:dyDescent="0.25">
      <c r="B53" s="126"/>
      <c r="C53" s="101" t="s">
        <v>69</v>
      </c>
      <c r="D53" s="42">
        <v>2.8679999999999999</v>
      </c>
      <c r="E53" s="43">
        <v>2787.3</v>
      </c>
      <c r="F53" s="43">
        <f t="shared" si="26"/>
        <v>7993.9764000000005</v>
      </c>
      <c r="G53" s="127">
        <v>7151.6</v>
      </c>
      <c r="H53" s="128"/>
      <c r="I53" s="128"/>
      <c r="J53" s="46"/>
      <c r="K53" s="46"/>
      <c r="L53" s="46">
        <v>365.2</v>
      </c>
      <c r="M53" s="46">
        <f>G53+L53</f>
        <v>7516.8</v>
      </c>
      <c r="N53" s="46">
        <f t="shared" si="27"/>
        <v>-477.17640000000029</v>
      </c>
      <c r="O53" s="46">
        <v>2566</v>
      </c>
      <c r="P53" s="128">
        <v>1976.4</v>
      </c>
      <c r="Q53" s="128">
        <v>589.6</v>
      </c>
      <c r="R53" s="128"/>
      <c r="S53" s="47">
        <f t="shared" ref="S53:S57" si="29">O53+R53</f>
        <v>2566</v>
      </c>
      <c r="T53" s="128"/>
      <c r="U53" s="128"/>
      <c r="V53" s="129">
        <f>T53+U53</f>
        <v>0</v>
      </c>
      <c r="W53" s="50">
        <v>7</v>
      </c>
      <c r="X53" s="51"/>
      <c r="Y53" s="51">
        <v>5</v>
      </c>
      <c r="Z53" s="51"/>
      <c r="AA53" s="51">
        <v>0.25</v>
      </c>
      <c r="AB53" s="52">
        <f t="shared" si="28"/>
        <v>-1.75</v>
      </c>
      <c r="AC53" s="106">
        <f t="shared" si="5"/>
        <v>5.25</v>
      </c>
      <c r="AD53" s="138">
        <f t="shared" si="6"/>
        <v>-1.75</v>
      </c>
    </row>
    <row r="54" spans="2:30" ht="15.75" hidden="1" x14ac:dyDescent="0.25">
      <c r="B54" s="126"/>
      <c r="C54" s="101" t="s">
        <v>70</v>
      </c>
      <c r="D54" s="42"/>
      <c r="E54" s="43"/>
      <c r="F54" s="43">
        <f t="shared" si="26"/>
        <v>0</v>
      </c>
      <c r="G54" s="130"/>
      <c r="H54" s="100"/>
      <c r="I54" s="100"/>
      <c r="J54" s="46"/>
      <c r="K54" s="46"/>
      <c r="L54" s="46"/>
      <c r="M54" s="46"/>
      <c r="N54" s="46">
        <f t="shared" si="27"/>
        <v>0</v>
      </c>
      <c r="O54" s="46"/>
      <c r="P54" s="100"/>
      <c r="Q54" s="100"/>
      <c r="R54" s="100"/>
      <c r="S54" s="47">
        <f t="shared" si="29"/>
        <v>0</v>
      </c>
      <c r="T54" s="100"/>
      <c r="U54" s="100"/>
      <c r="V54" s="129"/>
      <c r="W54" s="50"/>
      <c r="X54" s="51"/>
      <c r="Y54" s="51"/>
      <c r="Z54" s="51"/>
      <c r="AA54" s="51"/>
      <c r="AB54" s="52">
        <f t="shared" si="28"/>
        <v>0</v>
      </c>
      <c r="AC54" s="85">
        <f t="shared" si="5"/>
        <v>0</v>
      </c>
      <c r="AD54" s="53">
        <f t="shared" si="6"/>
        <v>0</v>
      </c>
    </row>
    <row r="55" spans="2:30" ht="15.75" x14ac:dyDescent="0.25">
      <c r="B55" s="126"/>
      <c r="C55" s="139" t="s">
        <v>71</v>
      </c>
      <c r="D55" s="42">
        <v>0.95099999999999996</v>
      </c>
      <c r="E55" s="43">
        <v>6122.2</v>
      </c>
      <c r="F55" s="43">
        <f t="shared" si="26"/>
        <v>5822.2121999999999</v>
      </c>
      <c r="G55" s="130">
        <v>2776.2</v>
      </c>
      <c r="H55" s="100"/>
      <c r="I55" s="100"/>
      <c r="J55" s="46"/>
      <c r="K55" s="46"/>
      <c r="L55" s="46">
        <v>1311.8</v>
      </c>
      <c r="M55" s="46">
        <f>G55+L55</f>
        <v>4088</v>
      </c>
      <c r="N55" s="46">
        <f t="shared" si="27"/>
        <v>-1734.2121999999999</v>
      </c>
      <c r="O55" s="46">
        <v>1164.8</v>
      </c>
      <c r="P55" s="100">
        <v>897.4</v>
      </c>
      <c r="Q55" s="100">
        <v>267.39999999999998</v>
      </c>
      <c r="R55" s="100"/>
      <c r="S55" s="47">
        <f t="shared" si="29"/>
        <v>1164.8</v>
      </c>
      <c r="T55" s="100"/>
      <c r="U55" s="100"/>
      <c r="V55" s="129">
        <f>T55+U55</f>
        <v>0</v>
      </c>
      <c r="W55" s="50">
        <v>5</v>
      </c>
      <c r="X55" s="51"/>
      <c r="Y55" s="51">
        <v>3.75</v>
      </c>
      <c r="Z55" s="51"/>
      <c r="AA55" s="51">
        <v>1.25</v>
      </c>
      <c r="AB55" s="52">
        <f t="shared" si="28"/>
        <v>0</v>
      </c>
      <c r="AC55" s="85">
        <f t="shared" si="5"/>
        <v>5</v>
      </c>
      <c r="AD55" s="53">
        <f t="shared" si="6"/>
        <v>0</v>
      </c>
    </row>
    <row r="56" spans="2:30" ht="15.75" x14ac:dyDescent="0.25">
      <c r="B56" s="126"/>
      <c r="C56" s="101" t="s">
        <v>72</v>
      </c>
      <c r="D56" s="42">
        <v>1.1379999999999999</v>
      </c>
      <c r="E56" s="43">
        <v>4336.1000000000004</v>
      </c>
      <c r="F56" s="43">
        <f t="shared" si="26"/>
        <v>4934.4817999999996</v>
      </c>
      <c r="G56" s="130">
        <v>3654</v>
      </c>
      <c r="H56" s="100"/>
      <c r="I56" s="100"/>
      <c r="J56" s="46"/>
      <c r="K56" s="46"/>
      <c r="L56" s="46">
        <v>129.30000000000001</v>
      </c>
      <c r="M56" s="46">
        <f>G56+L56</f>
        <v>3783.3</v>
      </c>
      <c r="N56" s="46">
        <f t="shared" si="27"/>
        <v>-1151.1817999999994</v>
      </c>
      <c r="O56" s="46">
        <v>1353.6</v>
      </c>
      <c r="P56" s="100">
        <v>1040.4000000000001</v>
      </c>
      <c r="Q56" s="100">
        <v>313.2</v>
      </c>
      <c r="R56" s="100"/>
      <c r="S56" s="47">
        <f t="shared" si="29"/>
        <v>1353.6</v>
      </c>
      <c r="T56" s="100"/>
      <c r="U56" s="100"/>
      <c r="V56" s="129">
        <f>T56+U56</f>
        <v>0</v>
      </c>
      <c r="W56" s="50">
        <v>4</v>
      </c>
      <c r="X56" s="51"/>
      <c r="Y56" s="51">
        <v>3.5</v>
      </c>
      <c r="Z56" s="51"/>
      <c r="AA56" s="51">
        <v>0.25</v>
      </c>
      <c r="AB56" s="52">
        <f t="shared" si="28"/>
        <v>-0.25</v>
      </c>
      <c r="AC56" s="106">
        <f t="shared" si="5"/>
        <v>3.75</v>
      </c>
      <c r="AD56" s="104">
        <f t="shared" si="6"/>
        <v>-0.25</v>
      </c>
    </row>
    <row r="57" spans="2:30" ht="15.75" customHeight="1" x14ac:dyDescent="0.25">
      <c r="B57" s="126"/>
      <c r="C57" s="101" t="s">
        <v>73</v>
      </c>
      <c r="D57" s="42">
        <v>1.379</v>
      </c>
      <c r="E57" s="43">
        <v>4233.6000000000004</v>
      </c>
      <c r="F57" s="43">
        <f t="shared" si="26"/>
        <v>5838.1344000000008</v>
      </c>
      <c r="G57" s="130">
        <v>4708.8</v>
      </c>
      <c r="H57" s="100"/>
      <c r="I57" s="100"/>
      <c r="J57" s="46"/>
      <c r="K57" s="46"/>
      <c r="L57" s="46">
        <v>191.2</v>
      </c>
      <c r="M57" s="46">
        <f>G57+L57</f>
        <v>4900</v>
      </c>
      <c r="N57" s="46">
        <f t="shared" si="27"/>
        <v>-938.13440000000082</v>
      </c>
      <c r="O57" s="46">
        <v>1527.1</v>
      </c>
      <c r="P57" s="100">
        <v>1166.9000000000001</v>
      </c>
      <c r="Q57" s="100">
        <v>360.2</v>
      </c>
      <c r="R57" s="100"/>
      <c r="S57" s="47">
        <f t="shared" si="29"/>
        <v>1527.1</v>
      </c>
      <c r="T57" s="100"/>
      <c r="U57" s="100"/>
      <c r="V57" s="129">
        <f>T57+U57</f>
        <v>0</v>
      </c>
      <c r="W57" s="50">
        <v>5</v>
      </c>
      <c r="X57" s="51"/>
      <c r="Y57" s="51">
        <v>4.25</v>
      </c>
      <c r="Z57" s="51"/>
      <c r="AA57" s="51">
        <v>0.25</v>
      </c>
      <c r="AB57" s="52">
        <f t="shared" si="28"/>
        <v>-0.5</v>
      </c>
      <c r="AC57" s="85">
        <f t="shared" si="5"/>
        <v>4.5</v>
      </c>
      <c r="AD57" s="53">
        <f t="shared" si="6"/>
        <v>-0.5</v>
      </c>
    </row>
    <row r="58" spans="2:30" ht="21" customHeight="1" thickBot="1" x14ac:dyDescent="0.3">
      <c r="B58" s="131"/>
      <c r="C58" s="64" t="s">
        <v>66</v>
      </c>
      <c r="D58" s="140"/>
      <c r="E58" s="57"/>
      <c r="F58" s="57"/>
      <c r="G58" s="141">
        <f>ROUND(SUM(G52:G57),3)</f>
        <v>18290.599999999999</v>
      </c>
      <c r="H58" s="142">
        <f t="shared" ref="H58:I58" si="30">ROUND(SUM(H52:H57),3)</f>
        <v>0</v>
      </c>
      <c r="I58" s="142">
        <f t="shared" si="30"/>
        <v>0</v>
      </c>
      <c r="J58" s="142">
        <f>ROUND(SUM(J52:J57),3)</f>
        <v>0</v>
      </c>
      <c r="K58" s="142"/>
      <c r="L58" s="142">
        <f t="shared" ref="L58:V58" si="31">ROUND(SUM(L52:L57),3)</f>
        <v>2111.4</v>
      </c>
      <c r="M58" s="142">
        <f t="shared" si="31"/>
        <v>20402</v>
      </c>
      <c r="N58" s="59"/>
      <c r="O58" s="142">
        <f>ROUND(SUM(O52:O57),3)</f>
        <v>6611.5</v>
      </c>
      <c r="P58" s="142">
        <f t="shared" ref="P58:S58" si="32">ROUND(SUM(P52:P57),3)</f>
        <v>5081.1000000000004</v>
      </c>
      <c r="Q58" s="142">
        <f t="shared" si="32"/>
        <v>1530.4</v>
      </c>
      <c r="R58" s="142">
        <f t="shared" si="32"/>
        <v>0</v>
      </c>
      <c r="S58" s="142">
        <f t="shared" si="32"/>
        <v>6611.5</v>
      </c>
      <c r="T58" s="142">
        <f t="shared" si="31"/>
        <v>0</v>
      </c>
      <c r="U58" s="142">
        <f t="shared" si="31"/>
        <v>0</v>
      </c>
      <c r="V58" s="143">
        <f t="shared" si="31"/>
        <v>0</v>
      </c>
      <c r="W58" s="144"/>
      <c r="X58" s="142">
        <f>ROUND(SUM(X52:X57),3)</f>
        <v>0</v>
      </c>
      <c r="Y58" s="142">
        <f t="shared" ref="Y58:AA58" si="33">ROUND(SUM(Y52:Y57),3)</f>
        <v>16.5</v>
      </c>
      <c r="Z58" s="142">
        <f t="shared" si="33"/>
        <v>0</v>
      </c>
      <c r="AA58" s="142">
        <f t="shared" si="33"/>
        <v>2</v>
      </c>
      <c r="AB58" s="64"/>
      <c r="AC58" s="136">
        <f t="shared" si="5"/>
        <v>18.5</v>
      </c>
      <c r="AD58" s="66"/>
    </row>
    <row r="59" spans="2:30" ht="14.25" customHeight="1" x14ac:dyDescent="0.25">
      <c r="B59" s="121" t="s">
        <v>44</v>
      </c>
      <c r="C59" s="35" t="s">
        <v>74</v>
      </c>
      <c r="D59" s="68">
        <v>8.2309999999999999</v>
      </c>
      <c r="E59" s="69">
        <v>0</v>
      </c>
      <c r="F59" s="69">
        <f t="shared" ref="F59:F63" si="34">E59*D59</f>
        <v>0</v>
      </c>
      <c r="G59" s="122">
        <v>0</v>
      </c>
      <c r="H59" s="123"/>
      <c r="I59" s="123"/>
      <c r="J59" s="71"/>
      <c r="K59" s="71"/>
      <c r="L59" s="71">
        <v>0</v>
      </c>
      <c r="M59" s="71">
        <v>0</v>
      </c>
      <c r="N59" s="71">
        <v>0</v>
      </c>
      <c r="O59" s="71">
        <v>6681.3</v>
      </c>
      <c r="P59" s="123">
        <v>5135.3</v>
      </c>
      <c r="Q59" s="123">
        <v>1546</v>
      </c>
      <c r="R59" s="123"/>
      <c r="S59" s="72">
        <f t="shared" ref="S59:S63" si="35">O59+R59</f>
        <v>6681.3</v>
      </c>
      <c r="T59" s="123"/>
      <c r="U59" s="123"/>
      <c r="V59" s="124">
        <f>T59+U59</f>
        <v>0</v>
      </c>
      <c r="W59" s="75">
        <v>0</v>
      </c>
      <c r="X59" s="35"/>
      <c r="Y59" s="35">
        <v>0</v>
      </c>
      <c r="Z59" s="35"/>
      <c r="AA59" s="35">
        <v>0</v>
      </c>
      <c r="AB59" s="52">
        <f t="shared" ref="AB59:AB63" si="36">(Y59+AA59)-W59</f>
        <v>0</v>
      </c>
      <c r="AC59" s="125">
        <f t="shared" si="5"/>
        <v>0</v>
      </c>
      <c r="AD59" s="77">
        <f t="shared" si="6"/>
        <v>0</v>
      </c>
    </row>
    <row r="60" spans="2:30" ht="14.25" customHeight="1" x14ac:dyDescent="0.25">
      <c r="B60" s="126"/>
      <c r="C60" s="145" t="s">
        <v>75</v>
      </c>
      <c r="D60" s="42">
        <v>1.3979999999999999</v>
      </c>
      <c r="E60" s="43">
        <v>6755.8</v>
      </c>
      <c r="F60" s="43">
        <f t="shared" si="34"/>
        <v>9444.6083999999992</v>
      </c>
      <c r="G60" s="130">
        <v>9435.7999999999993</v>
      </c>
      <c r="H60" s="100"/>
      <c r="I60" s="100"/>
      <c r="J60" s="46"/>
      <c r="K60" s="46"/>
      <c r="L60" s="46"/>
      <c r="M60" s="46">
        <f>G60+L60</f>
        <v>9435.7999999999993</v>
      </c>
      <c r="N60" s="46">
        <f>M60-F60</f>
        <v>-8.8083999999998923</v>
      </c>
      <c r="O60" s="46">
        <v>3299.9</v>
      </c>
      <c r="P60" s="100">
        <v>2355</v>
      </c>
      <c r="Q60" s="100">
        <v>944.9</v>
      </c>
      <c r="R60" s="100"/>
      <c r="S60" s="47">
        <f t="shared" si="35"/>
        <v>3299.9</v>
      </c>
      <c r="T60" s="100"/>
      <c r="U60" s="100"/>
      <c r="V60" s="129">
        <f>T60+U60</f>
        <v>0</v>
      </c>
      <c r="W60" s="82">
        <v>9</v>
      </c>
      <c r="X60" s="51"/>
      <c r="Y60" s="51">
        <v>9</v>
      </c>
      <c r="Z60" s="51"/>
      <c r="AA60" s="51"/>
      <c r="AB60" s="52">
        <f t="shared" si="36"/>
        <v>0</v>
      </c>
      <c r="AC60" s="85">
        <f t="shared" si="5"/>
        <v>9</v>
      </c>
      <c r="AD60" s="53">
        <f t="shared" si="6"/>
        <v>0</v>
      </c>
    </row>
    <row r="61" spans="2:30" ht="14.25" customHeight="1" x14ac:dyDescent="0.25">
      <c r="B61" s="126"/>
      <c r="C61" s="145" t="s">
        <v>76</v>
      </c>
      <c r="D61" s="42">
        <v>0.36799999999999999</v>
      </c>
      <c r="E61" s="43">
        <v>11054.2</v>
      </c>
      <c r="F61" s="43">
        <f t="shared" si="34"/>
        <v>4067.9456</v>
      </c>
      <c r="G61" s="130">
        <v>4067.9</v>
      </c>
      <c r="H61" s="100"/>
      <c r="I61" s="100"/>
      <c r="J61" s="46"/>
      <c r="K61" s="46"/>
      <c r="L61" s="46"/>
      <c r="M61" s="46">
        <f>G61+L61</f>
        <v>4067.9</v>
      </c>
      <c r="N61" s="46">
        <f>M61-F61</f>
        <v>-4.5599999999922147E-2</v>
      </c>
      <c r="O61" s="46">
        <v>1252.9000000000001</v>
      </c>
      <c r="P61" s="100">
        <v>964.7</v>
      </c>
      <c r="Q61" s="100">
        <v>288.2</v>
      </c>
      <c r="R61" s="100"/>
      <c r="S61" s="47">
        <f t="shared" si="35"/>
        <v>1252.9000000000001</v>
      </c>
      <c r="T61" s="100"/>
      <c r="U61" s="100"/>
      <c r="V61" s="129">
        <f>T61+U61</f>
        <v>0</v>
      </c>
      <c r="W61" s="82">
        <v>5</v>
      </c>
      <c r="X61" s="51"/>
      <c r="Y61" s="51">
        <v>5</v>
      </c>
      <c r="Z61" s="51"/>
      <c r="AA61" s="51"/>
      <c r="AB61" s="52">
        <f t="shared" si="36"/>
        <v>0</v>
      </c>
      <c r="AC61" s="85">
        <f t="shared" si="5"/>
        <v>5</v>
      </c>
      <c r="AD61" s="53">
        <f t="shared" si="6"/>
        <v>0</v>
      </c>
    </row>
    <row r="62" spans="2:30" ht="14.25" customHeight="1" x14ac:dyDescent="0.25">
      <c r="B62" s="126"/>
      <c r="C62" s="145" t="s">
        <v>77</v>
      </c>
      <c r="D62" s="42">
        <v>1.3009999999999999</v>
      </c>
      <c r="E62" s="43">
        <v>4663</v>
      </c>
      <c r="F62" s="43">
        <f t="shared" si="34"/>
        <v>6066.5630000000001</v>
      </c>
      <c r="G62" s="130">
        <v>6066.6</v>
      </c>
      <c r="H62" s="100"/>
      <c r="I62" s="100"/>
      <c r="J62" s="46"/>
      <c r="K62" s="46"/>
      <c r="L62" s="46"/>
      <c r="M62" s="46">
        <f>G62+L62</f>
        <v>6066.6</v>
      </c>
      <c r="N62" s="46">
        <f>M62-F62</f>
        <v>3.7000000000261934E-2</v>
      </c>
      <c r="O62" s="46">
        <v>2442.6</v>
      </c>
      <c r="P62" s="100">
        <v>1876</v>
      </c>
      <c r="Q62" s="100">
        <v>566.6</v>
      </c>
      <c r="R62" s="100"/>
      <c r="S62" s="47">
        <f t="shared" si="35"/>
        <v>2442.6</v>
      </c>
      <c r="T62" s="100"/>
      <c r="U62" s="100"/>
      <c r="V62" s="129">
        <f>T62+U62</f>
        <v>0</v>
      </c>
      <c r="W62" s="82">
        <v>5</v>
      </c>
      <c r="X62" s="51"/>
      <c r="Y62" s="51">
        <v>5</v>
      </c>
      <c r="Z62" s="51"/>
      <c r="AA62" s="51"/>
      <c r="AB62" s="52">
        <f t="shared" si="36"/>
        <v>0</v>
      </c>
      <c r="AC62" s="85">
        <f t="shared" si="5"/>
        <v>5</v>
      </c>
      <c r="AD62" s="53">
        <f t="shared" si="6"/>
        <v>0</v>
      </c>
    </row>
    <row r="63" spans="2:30" ht="14.25" customHeight="1" x14ac:dyDescent="0.25">
      <c r="B63" s="126"/>
      <c r="C63" s="145" t="s">
        <v>78</v>
      </c>
      <c r="D63" s="42">
        <v>0.59499999999999997</v>
      </c>
      <c r="E63" s="43">
        <v>8773.2999999999993</v>
      </c>
      <c r="F63" s="43">
        <f t="shared" si="34"/>
        <v>5220.1134999999995</v>
      </c>
      <c r="G63" s="130">
        <v>5220.1000000000004</v>
      </c>
      <c r="H63" s="100"/>
      <c r="I63" s="100"/>
      <c r="J63" s="46"/>
      <c r="K63" s="46"/>
      <c r="L63" s="46"/>
      <c r="M63" s="46">
        <f>G63+L63</f>
        <v>5220.1000000000004</v>
      </c>
      <c r="N63" s="46">
        <f>M63-F63</f>
        <v>-1.3499999999112333E-2</v>
      </c>
      <c r="O63" s="46">
        <v>1833.4</v>
      </c>
      <c r="P63" s="100">
        <v>1409.1</v>
      </c>
      <c r="Q63" s="100">
        <v>424.3</v>
      </c>
      <c r="R63" s="100"/>
      <c r="S63" s="47">
        <f t="shared" si="35"/>
        <v>1833.4</v>
      </c>
      <c r="T63" s="100"/>
      <c r="U63" s="100"/>
      <c r="V63" s="129">
        <f>T63+U63</f>
        <v>0</v>
      </c>
      <c r="W63" s="82">
        <v>5</v>
      </c>
      <c r="X63" s="51"/>
      <c r="Y63" s="51">
        <v>5</v>
      </c>
      <c r="Z63" s="51"/>
      <c r="AA63" s="51"/>
      <c r="AB63" s="52">
        <f t="shared" si="36"/>
        <v>0</v>
      </c>
      <c r="AC63" s="85">
        <f t="shared" si="5"/>
        <v>5</v>
      </c>
      <c r="AD63" s="53">
        <f t="shared" si="6"/>
        <v>0</v>
      </c>
    </row>
    <row r="64" spans="2:30" ht="16.5" thickBot="1" x14ac:dyDescent="0.3">
      <c r="B64" s="131"/>
      <c r="C64" s="64" t="s">
        <v>66</v>
      </c>
      <c r="D64" s="132"/>
      <c r="E64" s="57"/>
      <c r="F64" s="57"/>
      <c r="G64" s="133">
        <f t="shared" ref="G64:I64" si="37">ROUND(SUM(G59:G63),3)</f>
        <v>24790.400000000001</v>
      </c>
      <c r="H64" s="133">
        <f t="shared" si="37"/>
        <v>0</v>
      </c>
      <c r="I64" s="133">
        <f t="shared" si="37"/>
        <v>0</v>
      </c>
      <c r="J64" s="133">
        <f t="shared" ref="J64:AA64" si="38">ROUND(SUM(J59:J63),3)</f>
        <v>0</v>
      </c>
      <c r="K64" s="133"/>
      <c r="L64" s="133">
        <f t="shared" si="38"/>
        <v>0</v>
      </c>
      <c r="M64" s="133">
        <f t="shared" si="38"/>
        <v>24790.400000000001</v>
      </c>
      <c r="N64" s="59"/>
      <c r="O64" s="133">
        <f t="shared" ref="O64:S64" si="39">ROUND(SUM(O59:O63),3)</f>
        <v>15510.1</v>
      </c>
      <c r="P64" s="133">
        <f t="shared" si="39"/>
        <v>11740.1</v>
      </c>
      <c r="Q64" s="133">
        <f t="shared" si="39"/>
        <v>3770</v>
      </c>
      <c r="R64" s="133">
        <f t="shared" si="39"/>
        <v>0</v>
      </c>
      <c r="S64" s="133">
        <f t="shared" si="39"/>
        <v>15510.1</v>
      </c>
      <c r="T64" s="133">
        <f t="shared" si="38"/>
        <v>0</v>
      </c>
      <c r="U64" s="133">
        <f t="shared" si="38"/>
        <v>0</v>
      </c>
      <c r="V64" s="134">
        <f t="shared" si="38"/>
        <v>0</v>
      </c>
      <c r="W64" s="133"/>
      <c r="X64" s="133">
        <f t="shared" si="38"/>
        <v>0</v>
      </c>
      <c r="Y64" s="133">
        <f t="shared" si="38"/>
        <v>24</v>
      </c>
      <c r="Z64" s="133">
        <f t="shared" si="38"/>
        <v>0</v>
      </c>
      <c r="AA64" s="133">
        <f t="shared" si="38"/>
        <v>0</v>
      </c>
      <c r="AB64" s="64"/>
      <c r="AC64" s="136">
        <f t="shared" si="5"/>
        <v>24</v>
      </c>
      <c r="AD64" s="66"/>
    </row>
    <row r="65" spans="2:30" ht="16.5" customHeight="1" x14ac:dyDescent="0.25">
      <c r="B65" s="121" t="s">
        <v>45</v>
      </c>
      <c r="C65" s="35" t="s">
        <v>79</v>
      </c>
      <c r="D65" s="68">
        <v>3.782</v>
      </c>
      <c r="E65" s="69">
        <v>771.2</v>
      </c>
      <c r="F65" s="69">
        <f t="shared" ref="F65:F69" si="40">E65*D65</f>
        <v>2916.6784000000002</v>
      </c>
      <c r="G65" s="122">
        <v>2510.8000000000002</v>
      </c>
      <c r="H65" s="123"/>
      <c r="I65" s="123"/>
      <c r="J65" s="71"/>
      <c r="K65" s="71"/>
      <c r="L65" s="71">
        <v>2</v>
      </c>
      <c r="M65" s="71">
        <f>G65+L65</f>
        <v>2512.8000000000002</v>
      </c>
      <c r="N65" s="71">
        <f>M65-F65</f>
        <v>-403.87840000000006</v>
      </c>
      <c r="O65" s="71">
        <v>767.7</v>
      </c>
      <c r="P65" s="123">
        <v>590.6</v>
      </c>
      <c r="Q65" s="123">
        <v>177.1</v>
      </c>
      <c r="R65" s="123"/>
      <c r="S65" s="72">
        <f t="shared" ref="S65:S69" si="41">O65+R65</f>
        <v>767.7</v>
      </c>
      <c r="T65" s="123"/>
      <c r="U65" s="123"/>
      <c r="V65" s="124">
        <f>T65+U65</f>
        <v>0</v>
      </c>
      <c r="W65" s="75">
        <v>2</v>
      </c>
      <c r="X65" s="35"/>
      <c r="Y65" s="35">
        <v>1.5</v>
      </c>
      <c r="Z65" s="35"/>
      <c r="AA65" s="35"/>
      <c r="AB65" s="76">
        <f t="shared" ref="AB65:AB69" si="42">(Y65+AA65)-W65</f>
        <v>-0.5</v>
      </c>
      <c r="AC65" s="125">
        <f t="shared" si="5"/>
        <v>1.5</v>
      </c>
      <c r="AD65" s="53">
        <f t="shared" si="6"/>
        <v>-0.5</v>
      </c>
    </row>
    <row r="66" spans="2:30" ht="16.5" customHeight="1" x14ac:dyDescent="0.25">
      <c r="B66" s="126"/>
      <c r="C66" s="83" t="s">
        <v>80</v>
      </c>
      <c r="D66" s="42">
        <v>1.746</v>
      </c>
      <c r="E66" s="43">
        <v>3717</v>
      </c>
      <c r="F66" s="43">
        <f t="shared" si="40"/>
        <v>6489.8819999999996</v>
      </c>
      <c r="G66" s="130">
        <v>5732.4</v>
      </c>
      <c r="H66" s="100"/>
      <c r="I66" s="100"/>
      <c r="J66" s="46"/>
      <c r="K66" s="46"/>
      <c r="L66" s="46">
        <v>4</v>
      </c>
      <c r="M66" s="46">
        <f>G66+L66</f>
        <v>5736.4</v>
      </c>
      <c r="N66" s="92">
        <f>M66-F66</f>
        <v>-753.48199999999997</v>
      </c>
      <c r="O66" s="46">
        <v>2208.1</v>
      </c>
      <c r="P66" s="100">
        <v>1687.9</v>
      </c>
      <c r="Q66" s="100">
        <v>520.20000000000005</v>
      </c>
      <c r="R66" s="100"/>
      <c r="S66" s="47">
        <f t="shared" si="41"/>
        <v>2208.1</v>
      </c>
      <c r="T66" s="100"/>
      <c r="U66" s="100"/>
      <c r="V66" s="129">
        <f>T66+U66</f>
        <v>0</v>
      </c>
      <c r="W66" s="50">
        <v>5</v>
      </c>
      <c r="X66" s="51"/>
      <c r="Y66" s="51">
        <v>4</v>
      </c>
      <c r="Z66" s="51"/>
      <c r="AA66" s="51"/>
      <c r="AB66" s="52">
        <f t="shared" si="42"/>
        <v>-1</v>
      </c>
      <c r="AC66" s="85">
        <f t="shared" si="5"/>
        <v>4</v>
      </c>
      <c r="AD66" s="53">
        <f t="shared" si="6"/>
        <v>-1</v>
      </c>
    </row>
    <row r="67" spans="2:30" ht="16.5" customHeight="1" x14ac:dyDescent="0.25">
      <c r="B67" s="126"/>
      <c r="C67" s="51" t="s">
        <v>81</v>
      </c>
      <c r="D67" s="42">
        <v>0.81799999999999995</v>
      </c>
      <c r="E67" s="43">
        <v>4357.6000000000004</v>
      </c>
      <c r="F67" s="43">
        <f t="shared" si="40"/>
        <v>3564.5167999999999</v>
      </c>
      <c r="G67" s="130">
        <v>3348.4</v>
      </c>
      <c r="H67" s="100"/>
      <c r="I67" s="100"/>
      <c r="J67" s="46"/>
      <c r="K67" s="46"/>
      <c r="L67" s="46">
        <v>4</v>
      </c>
      <c r="M67" s="46">
        <f>G67+L67</f>
        <v>3352.4</v>
      </c>
      <c r="N67" s="46">
        <f>M67-F67</f>
        <v>-212.11679999999978</v>
      </c>
      <c r="O67" s="46">
        <v>984.5</v>
      </c>
      <c r="P67" s="100">
        <v>756.4</v>
      </c>
      <c r="Q67" s="100">
        <v>228.1</v>
      </c>
      <c r="R67" s="100"/>
      <c r="S67" s="47">
        <f t="shared" si="41"/>
        <v>984.5</v>
      </c>
      <c r="T67" s="100"/>
      <c r="U67" s="100"/>
      <c r="V67" s="129">
        <f>T67+U67</f>
        <v>0</v>
      </c>
      <c r="W67" s="50">
        <v>4</v>
      </c>
      <c r="X67" s="51"/>
      <c r="Y67" s="51">
        <v>2</v>
      </c>
      <c r="Z67" s="51"/>
      <c r="AA67" s="51"/>
      <c r="AB67" s="52">
        <f t="shared" si="42"/>
        <v>-2</v>
      </c>
      <c r="AC67" s="85">
        <f t="shared" si="5"/>
        <v>2</v>
      </c>
      <c r="AD67" s="53">
        <f t="shared" si="6"/>
        <v>-2</v>
      </c>
    </row>
    <row r="68" spans="2:30" ht="16.5" customHeight="1" x14ac:dyDescent="0.25">
      <c r="B68" s="126"/>
      <c r="C68" s="51" t="s">
        <v>82</v>
      </c>
      <c r="D68" s="42">
        <v>0.49</v>
      </c>
      <c r="E68" s="43">
        <v>5382.9</v>
      </c>
      <c r="F68" s="43">
        <f t="shared" si="40"/>
        <v>2637.6209999999996</v>
      </c>
      <c r="G68" s="130">
        <v>2286.4</v>
      </c>
      <c r="H68" s="100"/>
      <c r="I68" s="100"/>
      <c r="J68" s="46"/>
      <c r="K68" s="46"/>
      <c r="L68" s="46">
        <v>4</v>
      </c>
      <c r="M68" s="46">
        <f>G68+L68</f>
        <v>2290.4</v>
      </c>
      <c r="N68" s="46">
        <f>M68-F68</f>
        <v>-347.22099999999955</v>
      </c>
      <c r="O68" s="46">
        <v>848.4</v>
      </c>
      <c r="P68" s="100">
        <v>658.1</v>
      </c>
      <c r="Q68" s="100">
        <v>190.3</v>
      </c>
      <c r="R68" s="100"/>
      <c r="S68" s="47">
        <f t="shared" si="41"/>
        <v>848.4</v>
      </c>
      <c r="T68" s="100"/>
      <c r="U68" s="100"/>
      <c r="V68" s="129">
        <f>T68+U68</f>
        <v>0</v>
      </c>
      <c r="W68" s="50">
        <v>3</v>
      </c>
      <c r="X68" s="51"/>
      <c r="Y68" s="51">
        <v>2</v>
      </c>
      <c r="Z68" s="51"/>
      <c r="AA68" s="51"/>
      <c r="AB68" s="52">
        <f t="shared" si="42"/>
        <v>-1</v>
      </c>
      <c r="AC68" s="85">
        <f t="shared" si="5"/>
        <v>2</v>
      </c>
      <c r="AD68" s="53">
        <f t="shared" si="6"/>
        <v>-1</v>
      </c>
    </row>
    <row r="69" spans="2:30" ht="16.5" customHeight="1" x14ac:dyDescent="0.25">
      <c r="B69" s="126"/>
      <c r="C69" s="51" t="s">
        <v>83</v>
      </c>
      <c r="D69" s="42">
        <v>0.51300000000000001</v>
      </c>
      <c r="E69" s="43">
        <v>5942.8</v>
      </c>
      <c r="F69" s="43">
        <f t="shared" si="40"/>
        <v>3048.6564000000003</v>
      </c>
      <c r="G69" s="130">
        <v>2829.8</v>
      </c>
      <c r="H69" s="100"/>
      <c r="I69" s="100"/>
      <c r="J69" s="46"/>
      <c r="K69" s="46"/>
      <c r="L69" s="46">
        <v>4</v>
      </c>
      <c r="M69" s="46">
        <f>G69+L69</f>
        <v>2833.8</v>
      </c>
      <c r="N69" s="46">
        <f>M69-F69</f>
        <v>-214.85640000000012</v>
      </c>
      <c r="O69" s="46">
        <v>663.3</v>
      </c>
      <c r="P69" s="100">
        <v>520.5</v>
      </c>
      <c r="Q69" s="100">
        <v>142.80000000000001</v>
      </c>
      <c r="R69" s="100"/>
      <c r="S69" s="47">
        <f t="shared" si="41"/>
        <v>663.3</v>
      </c>
      <c r="T69" s="100"/>
      <c r="U69" s="100"/>
      <c r="V69" s="129">
        <f>T69+U69</f>
        <v>0</v>
      </c>
      <c r="W69" s="50">
        <v>3</v>
      </c>
      <c r="X69" s="51"/>
      <c r="Y69" s="51">
        <v>2</v>
      </c>
      <c r="Z69" s="51"/>
      <c r="AA69" s="51"/>
      <c r="AB69" s="52">
        <f t="shared" si="42"/>
        <v>-1</v>
      </c>
      <c r="AC69" s="85">
        <f t="shared" si="5"/>
        <v>2</v>
      </c>
      <c r="AD69" s="53">
        <f t="shared" si="6"/>
        <v>-1</v>
      </c>
    </row>
    <row r="70" spans="2:30" ht="16.5" customHeight="1" thickBot="1" x14ac:dyDescent="0.3">
      <c r="B70" s="131"/>
      <c r="C70" s="64" t="s">
        <v>66</v>
      </c>
      <c r="D70" s="146"/>
      <c r="E70" s="57"/>
      <c r="F70" s="57"/>
      <c r="G70" s="136">
        <f t="shared" ref="G70:V70" si="43">ROUND(SUM(G65:G69),3)</f>
        <v>16707.8</v>
      </c>
      <c r="H70" s="136">
        <f t="shared" si="43"/>
        <v>0</v>
      </c>
      <c r="I70" s="136">
        <f t="shared" si="43"/>
        <v>0</v>
      </c>
      <c r="J70" s="136">
        <f t="shared" si="43"/>
        <v>0</v>
      </c>
      <c r="K70" s="136">
        <f t="shared" si="43"/>
        <v>0</v>
      </c>
      <c r="L70" s="136">
        <f t="shared" si="43"/>
        <v>18</v>
      </c>
      <c r="M70" s="136">
        <f t="shared" si="43"/>
        <v>16725.8</v>
      </c>
      <c r="N70" s="59"/>
      <c r="O70" s="136">
        <f t="shared" ref="O70:S70" si="44">ROUND(SUM(O65:O69),3)</f>
        <v>5472</v>
      </c>
      <c r="P70" s="136">
        <f t="shared" si="44"/>
        <v>4213.5</v>
      </c>
      <c r="Q70" s="136">
        <f t="shared" si="44"/>
        <v>1258.5</v>
      </c>
      <c r="R70" s="136">
        <f t="shared" si="44"/>
        <v>0</v>
      </c>
      <c r="S70" s="136">
        <f t="shared" si="44"/>
        <v>5472</v>
      </c>
      <c r="T70" s="136">
        <f t="shared" si="43"/>
        <v>0</v>
      </c>
      <c r="U70" s="136">
        <f t="shared" si="43"/>
        <v>0</v>
      </c>
      <c r="V70" s="147">
        <f t="shared" si="43"/>
        <v>0</v>
      </c>
      <c r="W70" s="86"/>
      <c r="X70" s="148">
        <f t="shared" ref="X70:AA70" si="45">ROUND(SUM(X65:X69),3)</f>
        <v>0</v>
      </c>
      <c r="Y70" s="136">
        <f t="shared" si="45"/>
        <v>11.5</v>
      </c>
      <c r="Z70" s="136">
        <f t="shared" si="45"/>
        <v>0</v>
      </c>
      <c r="AA70" s="136">
        <f t="shared" si="45"/>
        <v>0</v>
      </c>
      <c r="AB70" s="64"/>
      <c r="AC70" s="136">
        <f t="shared" si="5"/>
        <v>11.5</v>
      </c>
      <c r="AD70" s="66"/>
    </row>
    <row r="71" spans="2:30" ht="16.5" customHeight="1" x14ac:dyDescent="0.25">
      <c r="B71" s="121" t="s">
        <v>46</v>
      </c>
      <c r="C71" s="35" t="s">
        <v>84</v>
      </c>
      <c r="D71" s="68">
        <v>9.8719999999999999</v>
      </c>
      <c r="E71" s="69">
        <v>2027.9</v>
      </c>
      <c r="F71" s="43">
        <f t="shared" ref="F71:F111" si="46">E71*D71</f>
        <v>20019.428800000002</v>
      </c>
      <c r="G71" s="122">
        <v>18064.2</v>
      </c>
      <c r="H71" s="123"/>
      <c r="I71" s="123"/>
      <c r="J71" s="71"/>
      <c r="K71" s="71"/>
      <c r="L71" s="71">
        <v>1350.8</v>
      </c>
      <c r="M71" s="71">
        <f t="shared" ref="M71:M77" si="47">G71+L71</f>
        <v>19415</v>
      </c>
      <c r="N71" s="46">
        <f t="shared" ref="N71:N77" si="48">M71-F71</f>
        <v>-604.4288000000015</v>
      </c>
      <c r="O71" s="71">
        <v>6143.8</v>
      </c>
      <c r="P71" s="123">
        <v>4743.7</v>
      </c>
      <c r="Q71" s="123">
        <v>1400.1</v>
      </c>
      <c r="R71" s="123"/>
      <c r="S71" s="72">
        <f t="shared" ref="S71:S77" si="49">O71+R71</f>
        <v>6143.8</v>
      </c>
      <c r="T71" s="123"/>
      <c r="U71" s="123"/>
      <c r="V71" s="124">
        <f t="shared" ref="V71:V77" si="50">T71+U71</f>
        <v>0</v>
      </c>
      <c r="W71" s="75">
        <v>15</v>
      </c>
      <c r="X71" s="35"/>
      <c r="Y71" s="35">
        <v>13</v>
      </c>
      <c r="Z71" s="35"/>
      <c r="AA71" s="35"/>
      <c r="AB71" s="76">
        <f t="shared" ref="AB71:AB77" si="51">(Y71+AA71)-W71</f>
        <v>-2</v>
      </c>
      <c r="AC71" s="125">
        <f t="shared" si="5"/>
        <v>13</v>
      </c>
      <c r="AD71" s="77">
        <f t="shared" si="6"/>
        <v>-2</v>
      </c>
    </row>
    <row r="72" spans="2:30" ht="16.5" customHeight="1" x14ac:dyDescent="0.25">
      <c r="B72" s="126"/>
      <c r="C72" s="51" t="s">
        <v>85</v>
      </c>
      <c r="D72" s="42">
        <v>0.96299999999999997</v>
      </c>
      <c r="E72" s="43">
        <v>4321.8999999999996</v>
      </c>
      <c r="F72" s="43">
        <f t="shared" si="46"/>
        <v>4161.9896999999992</v>
      </c>
      <c r="G72" s="130">
        <v>4085.9</v>
      </c>
      <c r="H72" s="100"/>
      <c r="I72" s="100"/>
      <c r="J72" s="46"/>
      <c r="K72" s="46"/>
      <c r="L72" s="46">
        <v>76.099999999999994</v>
      </c>
      <c r="M72" s="46">
        <f t="shared" si="47"/>
        <v>4162</v>
      </c>
      <c r="N72" s="46">
        <f t="shared" si="48"/>
        <v>1.0300000000825094E-2</v>
      </c>
      <c r="O72" s="46">
        <v>1473.8</v>
      </c>
      <c r="P72" s="100">
        <v>1100</v>
      </c>
      <c r="Q72" s="100">
        <v>373.8</v>
      </c>
      <c r="R72" s="100"/>
      <c r="S72" s="47">
        <f t="shared" si="49"/>
        <v>1473.8</v>
      </c>
      <c r="T72" s="100"/>
      <c r="U72" s="100"/>
      <c r="V72" s="129">
        <f t="shared" si="50"/>
        <v>0</v>
      </c>
      <c r="W72" s="50">
        <v>4</v>
      </c>
      <c r="X72" s="51"/>
      <c r="Y72" s="51">
        <v>2</v>
      </c>
      <c r="Z72" s="51"/>
      <c r="AA72" s="51"/>
      <c r="AB72" s="52">
        <f t="shared" si="51"/>
        <v>-2</v>
      </c>
      <c r="AC72" s="85">
        <f t="shared" si="5"/>
        <v>2</v>
      </c>
      <c r="AD72" s="53">
        <f t="shared" si="6"/>
        <v>-2</v>
      </c>
    </row>
    <row r="73" spans="2:30" ht="16.5" customHeight="1" x14ac:dyDescent="0.25">
      <c r="B73" s="126"/>
      <c r="C73" s="51" t="s">
        <v>86</v>
      </c>
      <c r="D73" s="42">
        <v>1.0629999999999999</v>
      </c>
      <c r="E73" s="43">
        <v>4631</v>
      </c>
      <c r="F73" s="43">
        <f t="shared" si="46"/>
        <v>4922.7529999999997</v>
      </c>
      <c r="G73" s="130">
        <v>4769.7</v>
      </c>
      <c r="H73" s="100"/>
      <c r="I73" s="100"/>
      <c r="J73" s="46"/>
      <c r="K73" s="46"/>
      <c r="L73" s="46">
        <v>61</v>
      </c>
      <c r="M73" s="46">
        <f t="shared" si="47"/>
        <v>4830.7</v>
      </c>
      <c r="N73" s="46">
        <f t="shared" si="48"/>
        <v>-92.052999999999884</v>
      </c>
      <c r="O73" s="46">
        <v>1441.8</v>
      </c>
      <c r="P73" s="100">
        <v>1113.2</v>
      </c>
      <c r="Q73" s="100">
        <v>328.6</v>
      </c>
      <c r="R73" s="100"/>
      <c r="S73" s="47">
        <f t="shared" si="49"/>
        <v>1441.8</v>
      </c>
      <c r="T73" s="100"/>
      <c r="U73" s="100"/>
      <c r="V73" s="129">
        <f t="shared" si="50"/>
        <v>0</v>
      </c>
      <c r="W73" s="50">
        <v>4</v>
      </c>
      <c r="X73" s="51"/>
      <c r="Y73" s="51">
        <v>4</v>
      </c>
      <c r="Z73" s="51"/>
      <c r="AA73" s="51"/>
      <c r="AB73" s="52">
        <f t="shared" si="51"/>
        <v>0</v>
      </c>
      <c r="AC73" s="85">
        <f t="shared" si="5"/>
        <v>4</v>
      </c>
      <c r="AD73" s="53">
        <f t="shared" si="6"/>
        <v>0</v>
      </c>
    </row>
    <row r="74" spans="2:30" ht="16.5" customHeight="1" x14ac:dyDescent="0.25">
      <c r="B74" s="126"/>
      <c r="C74" s="83" t="s">
        <v>87</v>
      </c>
      <c r="D74" s="42">
        <v>0.41599999999999998</v>
      </c>
      <c r="E74" s="43">
        <v>5736.2</v>
      </c>
      <c r="F74" s="43">
        <f t="shared" si="46"/>
        <v>2386.2592</v>
      </c>
      <c r="G74" s="130">
        <v>2301.5</v>
      </c>
      <c r="H74" s="100"/>
      <c r="I74" s="100"/>
      <c r="J74" s="46"/>
      <c r="K74" s="46"/>
      <c r="L74" s="46">
        <v>61</v>
      </c>
      <c r="M74" s="46">
        <f t="shared" si="47"/>
        <v>2362.5</v>
      </c>
      <c r="N74" s="46">
        <f t="shared" si="48"/>
        <v>-23.759199999999964</v>
      </c>
      <c r="O74" s="46">
        <v>706</v>
      </c>
      <c r="P74" s="100">
        <v>542.20000000000005</v>
      </c>
      <c r="Q74" s="100">
        <v>163.80000000000001</v>
      </c>
      <c r="R74" s="100"/>
      <c r="S74" s="47">
        <f t="shared" si="49"/>
        <v>706</v>
      </c>
      <c r="T74" s="100"/>
      <c r="U74" s="100"/>
      <c r="V74" s="129">
        <f t="shared" si="50"/>
        <v>0</v>
      </c>
      <c r="W74" s="50">
        <v>3</v>
      </c>
      <c r="X74" s="51"/>
      <c r="Y74" s="51">
        <v>3</v>
      </c>
      <c r="Z74" s="51"/>
      <c r="AA74" s="51"/>
      <c r="AB74" s="52">
        <f t="shared" si="51"/>
        <v>0</v>
      </c>
      <c r="AC74" s="85">
        <f t="shared" si="5"/>
        <v>3</v>
      </c>
      <c r="AD74" s="53">
        <f t="shared" si="6"/>
        <v>0</v>
      </c>
    </row>
    <row r="75" spans="2:30" ht="16.5" customHeight="1" x14ac:dyDescent="0.25">
      <c r="B75" s="126"/>
      <c r="C75" s="51" t="s">
        <v>88</v>
      </c>
      <c r="D75" s="42">
        <v>1.4930000000000001</v>
      </c>
      <c r="E75" s="43">
        <v>2914.9</v>
      </c>
      <c r="F75" s="43">
        <f t="shared" si="46"/>
        <v>4351.9457000000002</v>
      </c>
      <c r="G75" s="130">
        <v>4275.8999999999996</v>
      </c>
      <c r="H75" s="100"/>
      <c r="I75" s="100"/>
      <c r="J75" s="46"/>
      <c r="K75" s="46"/>
      <c r="L75" s="46">
        <v>76</v>
      </c>
      <c r="M75" s="46">
        <f t="shared" si="47"/>
        <v>4351.8999999999996</v>
      </c>
      <c r="N75" s="46">
        <f t="shared" si="48"/>
        <v>-4.5700000000579166E-2</v>
      </c>
      <c r="O75" s="46">
        <v>1726.6</v>
      </c>
      <c r="P75" s="100">
        <v>1330.4</v>
      </c>
      <c r="Q75" s="100">
        <v>396.2</v>
      </c>
      <c r="R75" s="100"/>
      <c r="S75" s="47">
        <f t="shared" si="49"/>
        <v>1726.6</v>
      </c>
      <c r="T75" s="100"/>
      <c r="U75" s="100"/>
      <c r="V75" s="129">
        <f t="shared" si="50"/>
        <v>0</v>
      </c>
      <c r="W75" s="50">
        <v>4</v>
      </c>
      <c r="X75" s="51"/>
      <c r="Y75" s="51">
        <v>4</v>
      </c>
      <c r="Z75" s="51"/>
      <c r="AA75" s="51"/>
      <c r="AB75" s="52">
        <f t="shared" si="51"/>
        <v>0</v>
      </c>
      <c r="AC75" s="85">
        <f t="shared" si="5"/>
        <v>4</v>
      </c>
      <c r="AD75" s="53">
        <f t="shared" si="6"/>
        <v>0</v>
      </c>
    </row>
    <row r="76" spans="2:30" ht="16.5" customHeight="1" x14ac:dyDescent="0.25">
      <c r="B76" s="126"/>
      <c r="C76" s="51" t="s">
        <v>89</v>
      </c>
      <c r="D76" s="42">
        <v>2.2770000000000001</v>
      </c>
      <c r="E76" s="43">
        <v>2779</v>
      </c>
      <c r="F76" s="43">
        <f t="shared" si="46"/>
        <v>6327.7830000000004</v>
      </c>
      <c r="G76" s="130">
        <v>6259.2</v>
      </c>
      <c r="H76" s="100"/>
      <c r="I76" s="100"/>
      <c r="J76" s="46"/>
      <c r="K76" s="46"/>
      <c r="L76" s="46">
        <v>68.599999999999994</v>
      </c>
      <c r="M76" s="46">
        <f t="shared" si="47"/>
        <v>6327.8</v>
      </c>
      <c r="N76" s="46">
        <f t="shared" si="48"/>
        <v>1.6999999999825377E-2</v>
      </c>
      <c r="O76" s="46"/>
      <c r="P76" s="100"/>
      <c r="Q76" s="100"/>
      <c r="R76" s="100"/>
      <c r="S76" s="47"/>
      <c r="T76" s="100"/>
      <c r="U76" s="100"/>
      <c r="V76" s="129"/>
      <c r="W76" s="50">
        <v>5</v>
      </c>
      <c r="X76" s="51"/>
      <c r="Y76" s="51">
        <v>4</v>
      </c>
      <c r="Z76" s="51"/>
      <c r="AA76" s="51"/>
      <c r="AB76" s="52">
        <f t="shared" si="51"/>
        <v>-1</v>
      </c>
      <c r="AC76" s="85">
        <f t="shared" ref="AC76:AC139" si="52">Y76+AA76</f>
        <v>4</v>
      </c>
      <c r="AD76" s="53">
        <f t="shared" ref="AD76:AD139" si="53">AC76-W76</f>
        <v>-1</v>
      </c>
    </row>
    <row r="77" spans="2:30" ht="15.75" x14ac:dyDescent="0.25">
      <c r="B77" s="126"/>
      <c r="C77" s="51" t="s">
        <v>90</v>
      </c>
      <c r="D77" s="42">
        <v>1.004</v>
      </c>
      <c r="E77" s="43">
        <v>3837.7</v>
      </c>
      <c r="F77" s="43">
        <f t="shared" si="46"/>
        <v>3853.0508</v>
      </c>
      <c r="G77" s="130">
        <v>2623.2</v>
      </c>
      <c r="H77" s="100"/>
      <c r="I77" s="100"/>
      <c r="J77" s="46"/>
      <c r="K77" s="46"/>
      <c r="L77" s="46">
        <v>61</v>
      </c>
      <c r="M77" s="46">
        <f t="shared" si="47"/>
        <v>2684.2</v>
      </c>
      <c r="N77" s="46">
        <f t="shared" si="48"/>
        <v>-1168.8508000000002</v>
      </c>
      <c r="O77" s="46">
        <v>1177.0999999999999</v>
      </c>
      <c r="P77" s="100">
        <v>904.7</v>
      </c>
      <c r="Q77" s="100">
        <v>272.39999999999998</v>
      </c>
      <c r="R77" s="100"/>
      <c r="S77" s="47">
        <f t="shared" si="49"/>
        <v>1177.0999999999999</v>
      </c>
      <c r="T77" s="100"/>
      <c r="U77" s="100"/>
      <c r="V77" s="129">
        <f t="shared" si="50"/>
        <v>0</v>
      </c>
      <c r="W77" s="50">
        <v>4</v>
      </c>
      <c r="X77" s="51"/>
      <c r="Y77" s="51">
        <v>3</v>
      </c>
      <c r="Z77" s="51"/>
      <c r="AA77" s="51"/>
      <c r="AB77" s="52">
        <f t="shared" si="51"/>
        <v>-1</v>
      </c>
      <c r="AC77" s="85">
        <f t="shared" si="52"/>
        <v>3</v>
      </c>
      <c r="AD77" s="53">
        <f t="shared" si="53"/>
        <v>-1</v>
      </c>
    </row>
    <row r="78" spans="2:30" ht="16.5" thickBot="1" x14ac:dyDescent="0.3">
      <c r="B78" s="131"/>
      <c r="C78" s="64" t="s">
        <v>66</v>
      </c>
      <c r="D78" s="132"/>
      <c r="E78" s="57"/>
      <c r="F78" s="57"/>
      <c r="G78" s="133">
        <f t="shared" ref="G78:L78" si="54">ROUND(SUM(G71:G77),3)</f>
        <v>42379.6</v>
      </c>
      <c r="H78" s="133">
        <f t="shared" si="54"/>
        <v>0</v>
      </c>
      <c r="I78" s="133">
        <f t="shared" si="54"/>
        <v>0</v>
      </c>
      <c r="J78" s="133">
        <f t="shared" si="54"/>
        <v>0</v>
      </c>
      <c r="K78" s="133">
        <f t="shared" si="54"/>
        <v>0</v>
      </c>
      <c r="L78" s="133">
        <f t="shared" si="54"/>
        <v>1754.5</v>
      </c>
      <c r="M78" s="133">
        <f>ROUND(SUM(M71:M77),3)</f>
        <v>44134.1</v>
      </c>
      <c r="N78" s="59"/>
      <c r="O78" s="133">
        <f t="shared" ref="O78:V78" si="55">ROUND(SUM(O71:O77),3)</f>
        <v>12669.1</v>
      </c>
      <c r="P78" s="133">
        <f t="shared" si="55"/>
        <v>9734.2000000000007</v>
      </c>
      <c r="Q78" s="133">
        <f t="shared" si="55"/>
        <v>2934.9</v>
      </c>
      <c r="R78" s="133">
        <f t="shared" si="55"/>
        <v>0</v>
      </c>
      <c r="S78" s="133">
        <f t="shared" si="55"/>
        <v>12669.1</v>
      </c>
      <c r="T78" s="133">
        <f t="shared" si="55"/>
        <v>0</v>
      </c>
      <c r="U78" s="133">
        <f t="shared" si="55"/>
        <v>0</v>
      </c>
      <c r="V78" s="134">
        <f t="shared" si="55"/>
        <v>0</v>
      </c>
      <c r="W78" s="135"/>
      <c r="X78" s="133">
        <f>ROUND(SUM(X71:X77),3)</f>
        <v>0</v>
      </c>
      <c r="Y78" s="133">
        <f>ROUND(SUM(Y71:Y77),3)</f>
        <v>33</v>
      </c>
      <c r="Z78" s="133">
        <f>ROUND(SUM(Z71:Z77),3)</f>
        <v>0</v>
      </c>
      <c r="AA78" s="133">
        <f>ROUND(SUM(AA71:AA77),3)</f>
        <v>0</v>
      </c>
      <c r="AB78" s="64"/>
      <c r="AC78" s="136">
        <f t="shared" si="52"/>
        <v>33</v>
      </c>
      <c r="AD78" s="66"/>
    </row>
    <row r="79" spans="2:30" ht="18" customHeight="1" x14ac:dyDescent="0.25">
      <c r="B79" s="149" t="s">
        <v>91</v>
      </c>
      <c r="C79" s="35" t="s">
        <v>92</v>
      </c>
      <c r="D79" s="150">
        <v>8.3949999999999996</v>
      </c>
      <c r="E79" s="69">
        <v>0</v>
      </c>
      <c r="F79" s="68">
        <v>0</v>
      </c>
      <c r="G79" s="151">
        <v>0</v>
      </c>
      <c r="H79" s="151"/>
      <c r="I79" s="151"/>
      <c r="J79" s="151"/>
      <c r="K79" s="151"/>
      <c r="L79" s="151">
        <v>0</v>
      </c>
      <c r="M79" s="151">
        <v>0</v>
      </c>
      <c r="N79" s="151">
        <v>0</v>
      </c>
      <c r="O79" s="151"/>
      <c r="P79" s="151"/>
      <c r="Q79" s="151"/>
      <c r="R79" s="151"/>
      <c r="S79" s="151"/>
      <c r="T79" s="151"/>
      <c r="U79" s="151"/>
      <c r="V79" s="151"/>
      <c r="W79" s="151">
        <v>0</v>
      </c>
      <c r="X79" s="151"/>
      <c r="Y79" s="151">
        <v>0</v>
      </c>
      <c r="Z79" s="151"/>
      <c r="AA79" s="151">
        <v>0</v>
      </c>
      <c r="AB79" s="151">
        <v>0</v>
      </c>
      <c r="AC79" s="151">
        <v>0</v>
      </c>
      <c r="AD79" s="77">
        <v>0</v>
      </c>
    </row>
    <row r="80" spans="2:30" ht="15.75" customHeight="1" x14ac:dyDescent="0.25">
      <c r="B80" s="152"/>
      <c r="C80" s="153" t="s">
        <v>93</v>
      </c>
      <c r="D80" s="89">
        <v>1.278</v>
      </c>
      <c r="E80" s="90">
        <v>3951.9</v>
      </c>
      <c r="F80" s="90">
        <f t="shared" si="46"/>
        <v>5050.5282000000007</v>
      </c>
      <c r="G80" s="154">
        <v>3993</v>
      </c>
      <c r="H80" s="153"/>
      <c r="I80" s="153"/>
      <c r="J80" s="92"/>
      <c r="K80" s="92"/>
      <c r="L80" s="92"/>
      <c r="M80" s="92">
        <f>G80+L80</f>
        <v>3993</v>
      </c>
      <c r="N80" s="92">
        <f>M80-F80</f>
        <v>-1057.5282000000007</v>
      </c>
      <c r="O80" s="92">
        <v>1330.9</v>
      </c>
      <c r="P80" s="153">
        <v>1037.4000000000001</v>
      </c>
      <c r="Q80" s="153">
        <v>293.5</v>
      </c>
      <c r="R80" s="153">
        <f>-37.4</f>
        <v>-37.4</v>
      </c>
      <c r="S80" s="155">
        <f t="shared" ref="S80:S84" si="56">O80+R80</f>
        <v>1293.5</v>
      </c>
      <c r="T80" s="153"/>
      <c r="U80" s="153"/>
      <c r="V80" s="156">
        <f>T80+U80</f>
        <v>0</v>
      </c>
      <c r="W80" s="95">
        <v>4</v>
      </c>
      <c r="X80" s="96"/>
      <c r="Y80" s="96">
        <v>3</v>
      </c>
      <c r="Z80" s="96"/>
      <c r="AA80" s="96"/>
      <c r="AB80" s="97">
        <f t="shared" ref="AB80:AB84" si="57">(Y80+AA80)-W80</f>
        <v>-1</v>
      </c>
      <c r="AC80" s="157">
        <f t="shared" si="52"/>
        <v>3</v>
      </c>
      <c r="AD80" s="99">
        <f t="shared" si="53"/>
        <v>-1</v>
      </c>
    </row>
    <row r="81" spans="2:30" ht="15.75" x14ac:dyDescent="0.25">
      <c r="B81" s="152"/>
      <c r="C81" s="100" t="s">
        <v>94</v>
      </c>
      <c r="D81" s="42">
        <v>1.865</v>
      </c>
      <c r="E81" s="43">
        <v>2638.5</v>
      </c>
      <c r="F81" s="43">
        <f t="shared" si="46"/>
        <v>4920.8024999999998</v>
      </c>
      <c r="G81" s="130">
        <v>4603</v>
      </c>
      <c r="H81" s="100"/>
      <c r="I81" s="100"/>
      <c r="J81" s="46"/>
      <c r="K81" s="46"/>
      <c r="L81" s="46"/>
      <c r="M81" s="46">
        <f>G81+L81</f>
        <v>4603</v>
      </c>
      <c r="N81" s="46">
        <f>M81-F81</f>
        <v>-317.80249999999978</v>
      </c>
      <c r="O81" s="46">
        <v>1994.6</v>
      </c>
      <c r="P81" s="100">
        <v>1511.8</v>
      </c>
      <c r="Q81" s="100">
        <v>482.8</v>
      </c>
      <c r="R81" s="100">
        <f>-61.7</f>
        <v>-61.7</v>
      </c>
      <c r="S81" s="47">
        <f t="shared" si="56"/>
        <v>1932.8999999999999</v>
      </c>
      <c r="T81" s="100"/>
      <c r="U81" s="100"/>
      <c r="V81" s="129">
        <f>T81+U81</f>
        <v>0</v>
      </c>
      <c r="W81" s="50">
        <v>5</v>
      </c>
      <c r="X81" s="51"/>
      <c r="Y81" s="51">
        <v>5</v>
      </c>
      <c r="Z81" s="51"/>
      <c r="AA81" s="51"/>
      <c r="AB81" s="52">
        <f t="shared" si="57"/>
        <v>0</v>
      </c>
      <c r="AC81" s="85">
        <f t="shared" si="52"/>
        <v>5</v>
      </c>
      <c r="AD81" s="53">
        <f t="shared" si="53"/>
        <v>0</v>
      </c>
    </row>
    <row r="82" spans="2:30" ht="15.75" customHeight="1" x14ac:dyDescent="0.25">
      <c r="B82" s="152"/>
      <c r="C82" s="100" t="s">
        <v>95</v>
      </c>
      <c r="D82" s="42">
        <v>1.1779999999999999</v>
      </c>
      <c r="E82" s="43">
        <v>2935.2</v>
      </c>
      <c r="F82" s="43">
        <f t="shared" si="46"/>
        <v>3457.6655999999998</v>
      </c>
      <c r="G82" s="130">
        <v>3268.1</v>
      </c>
      <c r="H82" s="100"/>
      <c r="I82" s="100"/>
      <c r="J82" s="46"/>
      <c r="K82" s="46"/>
      <c r="L82" s="46"/>
      <c r="M82" s="46">
        <f>G82+L82</f>
        <v>3268.1</v>
      </c>
      <c r="N82" s="46">
        <f>M82-F82</f>
        <v>-189.5655999999999</v>
      </c>
      <c r="O82" s="46">
        <v>1144.8</v>
      </c>
      <c r="P82" s="100">
        <v>879.3</v>
      </c>
      <c r="Q82" s="100">
        <v>265.5</v>
      </c>
      <c r="R82" s="100">
        <f>-31.5</f>
        <v>-31.5</v>
      </c>
      <c r="S82" s="47">
        <f t="shared" si="56"/>
        <v>1113.3</v>
      </c>
      <c r="T82" s="100"/>
      <c r="U82" s="100"/>
      <c r="V82" s="129">
        <f>T82+U82</f>
        <v>0</v>
      </c>
      <c r="W82" s="50">
        <v>4</v>
      </c>
      <c r="X82" s="51"/>
      <c r="Y82" s="51">
        <v>4</v>
      </c>
      <c r="Z82" s="51"/>
      <c r="AA82" s="51"/>
      <c r="AB82" s="52">
        <f t="shared" si="57"/>
        <v>0</v>
      </c>
      <c r="AC82" s="85">
        <f t="shared" si="52"/>
        <v>4</v>
      </c>
      <c r="AD82" s="53">
        <f t="shared" si="53"/>
        <v>0</v>
      </c>
    </row>
    <row r="83" spans="2:30" ht="15.75" x14ac:dyDescent="0.25">
      <c r="B83" s="152"/>
      <c r="C83" s="100" t="s">
        <v>96</v>
      </c>
      <c r="D83" s="42">
        <v>5.04</v>
      </c>
      <c r="E83" s="43">
        <v>1449.3</v>
      </c>
      <c r="F83" s="43">
        <f t="shared" si="46"/>
        <v>7304.4719999999998</v>
      </c>
      <c r="G83" s="130">
        <v>7304.5</v>
      </c>
      <c r="H83" s="100"/>
      <c r="I83" s="100"/>
      <c r="J83" s="46"/>
      <c r="K83" s="46"/>
      <c r="L83" s="46"/>
      <c r="M83" s="46">
        <f>G83+L83</f>
        <v>7304.5</v>
      </c>
      <c r="N83" s="46">
        <f>M83-F83</f>
        <v>2.8000000000247383E-2</v>
      </c>
      <c r="O83" s="46">
        <v>2890.4</v>
      </c>
      <c r="P83" s="100">
        <v>2225.3000000000002</v>
      </c>
      <c r="Q83" s="100">
        <v>665.1</v>
      </c>
      <c r="R83" s="100">
        <f>-117.4</f>
        <v>-117.4</v>
      </c>
      <c r="S83" s="47">
        <f t="shared" si="56"/>
        <v>2773</v>
      </c>
      <c r="T83" s="100"/>
      <c r="U83" s="100"/>
      <c r="V83" s="129">
        <f>T83+U83</f>
        <v>0</v>
      </c>
      <c r="W83" s="50">
        <v>6</v>
      </c>
      <c r="X83" s="51"/>
      <c r="Y83" s="51">
        <v>6</v>
      </c>
      <c r="Z83" s="51"/>
      <c r="AA83" s="51"/>
      <c r="AB83" s="52">
        <f t="shared" si="57"/>
        <v>0</v>
      </c>
      <c r="AC83" s="85">
        <f t="shared" si="52"/>
        <v>6</v>
      </c>
      <c r="AD83" s="53">
        <f t="shared" si="53"/>
        <v>0</v>
      </c>
    </row>
    <row r="84" spans="2:30" ht="15.75" x14ac:dyDescent="0.25">
      <c r="B84" s="152"/>
      <c r="C84" s="100" t="s">
        <v>97</v>
      </c>
      <c r="D84" s="42">
        <v>1.675</v>
      </c>
      <c r="E84" s="43">
        <v>3502.8</v>
      </c>
      <c r="F84" s="43">
        <f t="shared" si="46"/>
        <v>5867.1900000000005</v>
      </c>
      <c r="G84" s="130">
        <v>5867.2</v>
      </c>
      <c r="H84" s="100"/>
      <c r="I84" s="100"/>
      <c r="J84" s="46"/>
      <c r="K84" s="46"/>
      <c r="L84" s="46"/>
      <c r="M84" s="46">
        <f>G84+L84</f>
        <v>5867.2</v>
      </c>
      <c r="N84" s="46">
        <f>M84-F84</f>
        <v>9.999999999308784E-3</v>
      </c>
      <c r="O84" s="46">
        <v>1675.3</v>
      </c>
      <c r="P84" s="100">
        <v>1300</v>
      </c>
      <c r="Q84" s="100">
        <v>375.3</v>
      </c>
      <c r="R84" s="100">
        <f>-36.1</f>
        <v>-36.1</v>
      </c>
      <c r="S84" s="47">
        <f t="shared" si="56"/>
        <v>1639.2</v>
      </c>
      <c r="T84" s="100"/>
      <c r="U84" s="100"/>
      <c r="V84" s="129">
        <f>T84+U84</f>
        <v>0</v>
      </c>
      <c r="W84" s="50">
        <v>4</v>
      </c>
      <c r="X84" s="51"/>
      <c r="Y84" s="51">
        <v>4</v>
      </c>
      <c r="Z84" s="51"/>
      <c r="AA84" s="51"/>
      <c r="AB84" s="52">
        <f t="shared" si="57"/>
        <v>0</v>
      </c>
      <c r="AC84" s="85">
        <f t="shared" si="52"/>
        <v>4</v>
      </c>
      <c r="AD84" s="53">
        <f t="shared" si="53"/>
        <v>0</v>
      </c>
    </row>
    <row r="85" spans="2:30" ht="16.5" thickBot="1" x14ac:dyDescent="0.3">
      <c r="B85" s="158"/>
      <c r="C85" s="64" t="s">
        <v>66</v>
      </c>
      <c r="D85" s="146"/>
      <c r="E85" s="57"/>
      <c r="F85" s="57"/>
      <c r="G85" s="136">
        <f t="shared" ref="G85:M85" si="58">ROUND(SUM(G80:G84),3)</f>
        <v>25035.8</v>
      </c>
      <c r="H85" s="136">
        <f t="shared" si="58"/>
        <v>0</v>
      </c>
      <c r="I85" s="136">
        <f t="shared" si="58"/>
        <v>0</v>
      </c>
      <c r="J85" s="136">
        <f t="shared" si="58"/>
        <v>0</v>
      </c>
      <c r="K85" s="136">
        <f t="shared" si="58"/>
        <v>0</v>
      </c>
      <c r="L85" s="136">
        <f t="shared" si="58"/>
        <v>0</v>
      </c>
      <c r="M85" s="136">
        <f t="shared" si="58"/>
        <v>25035.8</v>
      </c>
      <c r="N85" s="59"/>
      <c r="O85" s="136">
        <f t="shared" ref="O85:S85" si="59">ROUND(SUM(O80:O84),3)</f>
        <v>9036</v>
      </c>
      <c r="P85" s="136">
        <f t="shared" si="59"/>
        <v>6953.8</v>
      </c>
      <c r="Q85" s="136">
        <f t="shared" si="59"/>
        <v>2082.1999999999998</v>
      </c>
      <c r="R85" s="136">
        <f t="shared" si="59"/>
        <v>-284.10000000000002</v>
      </c>
      <c r="S85" s="136">
        <f t="shared" si="59"/>
        <v>8751.9</v>
      </c>
      <c r="T85" s="136">
        <f>ROUND(SUM(T80:T84),3)</f>
        <v>0</v>
      </c>
      <c r="U85" s="136">
        <f>ROUND(SUM(U80:U84),3)</f>
        <v>0</v>
      </c>
      <c r="V85" s="147">
        <f>ROUND(SUM(V80:V84),3)</f>
        <v>0</v>
      </c>
      <c r="W85" s="86"/>
      <c r="X85" s="136">
        <f t="shared" ref="X85:AA85" si="60">ROUND(SUM(X80:X84),3)</f>
        <v>0</v>
      </c>
      <c r="Y85" s="136">
        <f t="shared" si="60"/>
        <v>22</v>
      </c>
      <c r="Z85" s="136">
        <f t="shared" si="60"/>
        <v>0</v>
      </c>
      <c r="AA85" s="136">
        <f t="shared" si="60"/>
        <v>0</v>
      </c>
      <c r="AB85" s="64"/>
      <c r="AC85" s="136">
        <f t="shared" si="52"/>
        <v>22</v>
      </c>
      <c r="AD85" s="66"/>
    </row>
    <row r="86" spans="2:30" ht="16.5" thickBot="1" x14ac:dyDescent="0.3">
      <c r="B86" s="121" t="s">
        <v>48</v>
      </c>
      <c r="C86" s="159" t="s">
        <v>98</v>
      </c>
      <c r="D86" s="68">
        <v>6.8579999999999997</v>
      </c>
      <c r="E86" s="69">
        <v>234.7</v>
      </c>
      <c r="F86" s="69">
        <f t="shared" si="46"/>
        <v>1609.5725999999997</v>
      </c>
      <c r="G86" s="122">
        <v>1028.7</v>
      </c>
      <c r="H86" s="123"/>
      <c r="I86" s="123"/>
      <c r="J86" s="71"/>
      <c r="K86" s="71"/>
      <c r="L86" s="71">
        <v>351.2</v>
      </c>
      <c r="M86" s="71">
        <f>G86+L86</f>
        <v>1379.9</v>
      </c>
      <c r="N86" s="71">
        <f>M86-F86</f>
        <v>-229.67259999999965</v>
      </c>
      <c r="O86" s="71"/>
      <c r="P86" s="123"/>
      <c r="Q86" s="123"/>
      <c r="R86" s="123"/>
      <c r="S86" s="70"/>
      <c r="T86" s="123"/>
      <c r="U86" s="123"/>
      <c r="V86" s="124">
        <f>T86+U86</f>
        <v>0</v>
      </c>
      <c r="W86" s="75">
        <v>1</v>
      </c>
      <c r="X86" s="35"/>
      <c r="Y86" s="35"/>
      <c r="Z86" s="35"/>
      <c r="AA86" s="35">
        <v>0.5</v>
      </c>
      <c r="AB86" s="76">
        <f t="shared" ref="AB86:AB90" si="61">(Y86+AA86)-W86</f>
        <v>-0.5</v>
      </c>
      <c r="AC86" s="125">
        <f t="shared" si="52"/>
        <v>0.5</v>
      </c>
      <c r="AD86" s="77">
        <f t="shared" si="53"/>
        <v>-0.5</v>
      </c>
    </row>
    <row r="87" spans="2:30" ht="15.75" x14ac:dyDescent="0.25">
      <c r="B87" s="126"/>
      <c r="C87" s="145" t="s">
        <v>99</v>
      </c>
      <c r="D87" s="42">
        <v>1.948</v>
      </c>
      <c r="E87" s="43">
        <v>4649.8999999999996</v>
      </c>
      <c r="F87" s="43">
        <f t="shared" si="46"/>
        <v>9058.0051999999996</v>
      </c>
      <c r="G87" s="130">
        <v>8499.6</v>
      </c>
      <c r="H87" s="100"/>
      <c r="I87" s="100"/>
      <c r="J87" s="46"/>
      <c r="K87" s="46"/>
      <c r="L87" s="46"/>
      <c r="M87" s="46">
        <f>G87+L87</f>
        <v>8499.6</v>
      </c>
      <c r="N87" s="71">
        <f>M87-F87</f>
        <v>-558.40519999999924</v>
      </c>
      <c r="O87" s="46">
        <v>2372.1999999999998</v>
      </c>
      <c r="P87" s="100">
        <v>1822</v>
      </c>
      <c r="Q87" s="100">
        <v>550.20000000000005</v>
      </c>
      <c r="R87" s="100"/>
      <c r="S87" s="47">
        <f t="shared" ref="S87:S90" si="62">O87+R87</f>
        <v>2372.1999999999998</v>
      </c>
      <c r="T87" s="100"/>
      <c r="U87" s="100"/>
      <c r="V87" s="129">
        <f>T87+U87</f>
        <v>0</v>
      </c>
      <c r="W87" s="50">
        <v>5</v>
      </c>
      <c r="X87" s="51"/>
      <c r="Y87" s="51">
        <v>5</v>
      </c>
      <c r="Z87" s="51"/>
      <c r="AA87" s="51"/>
      <c r="AB87" s="52">
        <f t="shared" si="61"/>
        <v>0</v>
      </c>
      <c r="AC87" s="85">
        <f t="shared" si="52"/>
        <v>5</v>
      </c>
      <c r="AD87" s="53">
        <f t="shared" si="53"/>
        <v>0</v>
      </c>
    </row>
    <row r="88" spans="2:30" ht="15.75" x14ac:dyDescent="0.25">
      <c r="B88" s="126"/>
      <c r="C88" s="100" t="s">
        <v>100</v>
      </c>
      <c r="D88" s="42">
        <v>2.3980000000000001</v>
      </c>
      <c r="E88" s="43">
        <v>2104</v>
      </c>
      <c r="F88" s="43">
        <f t="shared" si="46"/>
        <v>5045.3919999999998</v>
      </c>
      <c r="G88" s="130">
        <v>5013.7</v>
      </c>
      <c r="H88" s="100"/>
      <c r="I88" s="100"/>
      <c r="J88" s="46"/>
      <c r="K88" s="46"/>
      <c r="L88" s="46">
        <v>31.7</v>
      </c>
      <c r="M88" s="46">
        <f>G88+L88</f>
        <v>5045.3999999999996</v>
      </c>
      <c r="N88" s="46">
        <v>0</v>
      </c>
      <c r="O88" s="46">
        <v>1811</v>
      </c>
      <c r="P88" s="100">
        <v>1391</v>
      </c>
      <c r="Q88" s="100">
        <v>420</v>
      </c>
      <c r="R88" s="100"/>
      <c r="S88" s="47">
        <f t="shared" si="62"/>
        <v>1811</v>
      </c>
      <c r="T88" s="100"/>
      <c r="U88" s="100"/>
      <c r="V88" s="129">
        <f>T88+U88</f>
        <v>0</v>
      </c>
      <c r="W88" s="50">
        <v>5</v>
      </c>
      <c r="X88" s="51"/>
      <c r="Y88" s="51">
        <v>5</v>
      </c>
      <c r="Z88" s="51"/>
      <c r="AA88" s="51"/>
      <c r="AB88" s="52">
        <f t="shared" si="61"/>
        <v>0</v>
      </c>
      <c r="AC88" s="85">
        <f t="shared" si="52"/>
        <v>5</v>
      </c>
      <c r="AD88" s="53">
        <f t="shared" si="53"/>
        <v>0</v>
      </c>
    </row>
    <row r="89" spans="2:30" ht="15.75" x14ac:dyDescent="0.25">
      <c r="B89" s="126"/>
      <c r="C89" s="160" t="s">
        <v>101</v>
      </c>
      <c r="D89" s="42">
        <v>1.1240000000000001</v>
      </c>
      <c r="E89" s="43">
        <v>5711.2</v>
      </c>
      <c r="F89" s="43">
        <f t="shared" si="46"/>
        <v>6419.3888000000006</v>
      </c>
      <c r="G89" s="130">
        <v>6234.2</v>
      </c>
      <c r="H89" s="100"/>
      <c r="I89" s="100"/>
      <c r="J89" s="46"/>
      <c r="K89" s="46"/>
      <c r="L89" s="46">
        <v>14.4</v>
      </c>
      <c r="M89" s="46">
        <f>G89+L89</f>
        <v>6248.5999999999995</v>
      </c>
      <c r="N89" s="46">
        <f>M89-F89</f>
        <v>-170.78880000000117</v>
      </c>
      <c r="O89" s="46">
        <v>2158.6999999999998</v>
      </c>
      <c r="P89" s="100">
        <v>1664.9</v>
      </c>
      <c r="Q89" s="100">
        <v>493.8</v>
      </c>
      <c r="R89" s="100"/>
      <c r="S89" s="47">
        <f t="shared" si="62"/>
        <v>2158.6999999999998</v>
      </c>
      <c r="T89" s="100"/>
      <c r="U89" s="100"/>
      <c r="V89" s="129">
        <f>T89+U89</f>
        <v>0</v>
      </c>
      <c r="W89" s="50">
        <v>5</v>
      </c>
      <c r="X89" s="51"/>
      <c r="Y89" s="51">
        <v>5</v>
      </c>
      <c r="Z89" s="51"/>
      <c r="AA89" s="51"/>
      <c r="AB89" s="52">
        <f t="shared" si="61"/>
        <v>0</v>
      </c>
      <c r="AC89" s="85">
        <f t="shared" si="52"/>
        <v>5</v>
      </c>
      <c r="AD89" s="53">
        <f t="shared" si="53"/>
        <v>0</v>
      </c>
    </row>
    <row r="90" spans="2:30" ht="15.75" x14ac:dyDescent="0.25">
      <c r="B90" s="126"/>
      <c r="C90" s="145" t="s">
        <v>102</v>
      </c>
      <c r="D90" s="42">
        <v>2.2679999999999998</v>
      </c>
      <c r="E90" s="43">
        <v>3568.9</v>
      </c>
      <c r="F90" s="43">
        <f t="shared" si="46"/>
        <v>8094.2651999999998</v>
      </c>
      <c r="G90" s="130">
        <v>7189.8</v>
      </c>
      <c r="H90" s="100"/>
      <c r="I90" s="100"/>
      <c r="J90" s="46"/>
      <c r="K90" s="46"/>
      <c r="L90" s="46">
        <v>0</v>
      </c>
      <c r="M90" s="46">
        <f>G90+L90</f>
        <v>7189.8</v>
      </c>
      <c r="N90" s="46">
        <f>M90-F90</f>
        <v>-904.46519999999964</v>
      </c>
      <c r="O90" s="46">
        <v>2111.6999999999998</v>
      </c>
      <c r="P90" s="100">
        <v>1696</v>
      </c>
      <c r="Q90" s="100">
        <v>415.8</v>
      </c>
      <c r="R90" s="100"/>
      <c r="S90" s="47">
        <f t="shared" si="62"/>
        <v>2111.6999999999998</v>
      </c>
      <c r="T90" s="100"/>
      <c r="U90" s="100"/>
      <c r="V90" s="129">
        <f>T90+U90</f>
        <v>0</v>
      </c>
      <c r="W90" s="50">
        <v>5</v>
      </c>
      <c r="X90" s="51"/>
      <c r="Y90" s="51">
        <v>5</v>
      </c>
      <c r="Z90" s="51"/>
      <c r="AA90" s="51"/>
      <c r="AB90" s="52">
        <f t="shared" si="61"/>
        <v>0</v>
      </c>
      <c r="AC90" s="85">
        <f t="shared" si="52"/>
        <v>5</v>
      </c>
      <c r="AD90" s="53">
        <f t="shared" si="53"/>
        <v>0</v>
      </c>
    </row>
    <row r="91" spans="2:30" ht="16.5" thickBot="1" x14ac:dyDescent="0.3">
      <c r="B91" s="131"/>
      <c r="C91" s="64" t="s">
        <v>66</v>
      </c>
      <c r="D91" s="146"/>
      <c r="E91" s="57"/>
      <c r="F91" s="57"/>
      <c r="G91" s="136">
        <f>ROUND(SUM(G86:G90),3)</f>
        <v>27966</v>
      </c>
      <c r="H91" s="136">
        <f t="shared" ref="H91:M91" si="63">ROUND(SUM(H86:H90),3)</f>
        <v>0</v>
      </c>
      <c r="I91" s="136">
        <f t="shared" si="63"/>
        <v>0</v>
      </c>
      <c r="J91" s="136">
        <f t="shared" si="63"/>
        <v>0</v>
      </c>
      <c r="K91" s="136">
        <f t="shared" si="63"/>
        <v>0</v>
      </c>
      <c r="L91" s="136">
        <f t="shared" si="63"/>
        <v>397.3</v>
      </c>
      <c r="M91" s="136">
        <f t="shared" si="63"/>
        <v>28363.3</v>
      </c>
      <c r="N91" s="59"/>
      <c r="O91" s="136">
        <f t="shared" ref="O91:S91" si="64">ROUND(SUM(O86:O90),3)</f>
        <v>8453.6</v>
      </c>
      <c r="P91" s="136">
        <f t="shared" si="64"/>
        <v>6573.9</v>
      </c>
      <c r="Q91" s="136">
        <f t="shared" si="64"/>
        <v>1879.8</v>
      </c>
      <c r="R91" s="136">
        <f t="shared" si="64"/>
        <v>0</v>
      </c>
      <c r="S91" s="136">
        <f t="shared" si="64"/>
        <v>8453.6</v>
      </c>
      <c r="T91" s="136"/>
      <c r="U91" s="136">
        <f>ROUND(SUM(U86:U90),3)</f>
        <v>0</v>
      </c>
      <c r="V91" s="147">
        <f>ROUND(SUM(V86:V90),3)</f>
        <v>0</v>
      </c>
      <c r="W91" s="86"/>
      <c r="X91" s="136">
        <f t="shared" ref="X91:AA91" si="65">ROUND(SUM(X86:X90),3)</f>
        <v>0</v>
      </c>
      <c r="Y91" s="136">
        <f t="shared" si="65"/>
        <v>20</v>
      </c>
      <c r="Z91" s="136">
        <f t="shared" si="65"/>
        <v>0</v>
      </c>
      <c r="AA91" s="136">
        <f t="shared" si="65"/>
        <v>0.5</v>
      </c>
      <c r="AB91" s="64"/>
      <c r="AC91" s="136">
        <f t="shared" si="52"/>
        <v>20.5</v>
      </c>
      <c r="AD91" s="66"/>
    </row>
    <row r="92" spans="2:30" ht="15.75" x14ac:dyDescent="0.25">
      <c r="B92" s="121" t="s">
        <v>49</v>
      </c>
      <c r="C92" s="35" t="s">
        <v>103</v>
      </c>
      <c r="D92" s="68">
        <v>2.4420000000000002</v>
      </c>
      <c r="E92" s="69">
        <v>0</v>
      </c>
      <c r="F92" s="69">
        <v>0</v>
      </c>
      <c r="G92" s="161">
        <v>0</v>
      </c>
      <c r="H92" s="123"/>
      <c r="I92" s="123"/>
      <c r="J92" s="71"/>
      <c r="K92" s="71"/>
      <c r="L92" s="71">
        <v>0</v>
      </c>
      <c r="M92" s="71">
        <v>0</v>
      </c>
      <c r="N92" s="71">
        <v>0</v>
      </c>
      <c r="O92" s="71"/>
      <c r="P92" s="123"/>
      <c r="Q92" s="123"/>
      <c r="R92" s="123"/>
      <c r="S92" s="70"/>
      <c r="T92" s="123"/>
      <c r="U92" s="123"/>
      <c r="V92" s="124">
        <f>T92+U92</f>
        <v>0</v>
      </c>
      <c r="W92" s="75">
        <v>0</v>
      </c>
      <c r="X92" s="35"/>
      <c r="Y92" s="35"/>
      <c r="Z92" s="35"/>
      <c r="AA92" s="35"/>
      <c r="AB92" s="76">
        <v>0</v>
      </c>
      <c r="AC92" s="125">
        <f t="shared" si="52"/>
        <v>0</v>
      </c>
      <c r="AD92" s="162">
        <f t="shared" si="53"/>
        <v>0</v>
      </c>
    </row>
    <row r="93" spans="2:30" ht="15.75" x14ac:dyDescent="0.25">
      <c r="B93" s="126"/>
      <c r="C93" s="100" t="s">
        <v>104</v>
      </c>
      <c r="D93" s="42">
        <v>0.82199999999999995</v>
      </c>
      <c r="E93" s="43">
        <v>4993.6000000000004</v>
      </c>
      <c r="F93" s="43">
        <f t="shared" si="46"/>
        <v>4104.7392</v>
      </c>
      <c r="G93" s="163">
        <v>3518.4</v>
      </c>
      <c r="H93" s="100"/>
      <c r="I93" s="100"/>
      <c r="J93" s="46"/>
      <c r="K93" s="46"/>
      <c r="L93" s="46">
        <v>125.6</v>
      </c>
      <c r="M93" s="46">
        <f>G93+L93</f>
        <v>3644</v>
      </c>
      <c r="N93" s="46">
        <f>M93-F93</f>
        <v>-460.73919999999998</v>
      </c>
      <c r="O93" s="46">
        <v>1152.4000000000001</v>
      </c>
      <c r="P93" s="100">
        <v>888.7</v>
      </c>
      <c r="Q93" s="100">
        <v>263.7</v>
      </c>
      <c r="R93" s="100"/>
      <c r="S93" s="47">
        <f t="shared" ref="S93:S96" si="66">O93+R93</f>
        <v>1152.4000000000001</v>
      </c>
      <c r="T93" s="100"/>
      <c r="U93" s="100"/>
      <c r="V93" s="129">
        <f>T93+U93</f>
        <v>0</v>
      </c>
      <c r="W93" s="50">
        <v>4</v>
      </c>
      <c r="X93" s="51"/>
      <c r="Y93" s="51">
        <v>4</v>
      </c>
      <c r="Z93" s="51"/>
      <c r="AA93" s="51">
        <v>0</v>
      </c>
      <c r="AB93" s="52">
        <f t="shared" ref="AB93:AB96" si="67">(Y93+AA93)-W93</f>
        <v>0</v>
      </c>
      <c r="AC93" s="85">
        <f t="shared" si="52"/>
        <v>4</v>
      </c>
      <c r="AD93" s="53">
        <f t="shared" si="53"/>
        <v>0</v>
      </c>
    </row>
    <row r="94" spans="2:30" ht="15.75" x14ac:dyDescent="0.25">
      <c r="B94" s="126"/>
      <c r="C94" s="145" t="s">
        <v>105</v>
      </c>
      <c r="D94" s="42">
        <v>1.786</v>
      </c>
      <c r="E94" s="43">
        <v>3468.3</v>
      </c>
      <c r="F94" s="43">
        <f t="shared" si="46"/>
        <v>6194.3838000000005</v>
      </c>
      <c r="G94" s="130">
        <v>5429.8</v>
      </c>
      <c r="H94" s="100"/>
      <c r="I94" s="100"/>
      <c r="J94" s="46"/>
      <c r="K94" s="46"/>
      <c r="L94" s="46">
        <v>273.2</v>
      </c>
      <c r="M94" s="46">
        <f>G94+L94</f>
        <v>5703</v>
      </c>
      <c r="N94" s="46">
        <f>M94-F94</f>
        <v>-491.38380000000052</v>
      </c>
      <c r="O94" s="46">
        <v>1850.6</v>
      </c>
      <c r="P94" s="100">
        <v>1424.2</v>
      </c>
      <c r="Q94" s="100">
        <v>426.5</v>
      </c>
      <c r="R94" s="100"/>
      <c r="S94" s="47">
        <f t="shared" si="66"/>
        <v>1850.6</v>
      </c>
      <c r="T94" s="100"/>
      <c r="U94" s="100"/>
      <c r="V94" s="129">
        <f>T94+U94</f>
        <v>0</v>
      </c>
      <c r="W94" s="82">
        <v>7</v>
      </c>
      <c r="X94" s="51"/>
      <c r="Y94" s="51">
        <v>6</v>
      </c>
      <c r="Z94" s="51"/>
      <c r="AA94" s="51">
        <v>0</v>
      </c>
      <c r="AB94" s="52">
        <f t="shared" si="67"/>
        <v>-1</v>
      </c>
      <c r="AC94" s="85">
        <f t="shared" si="52"/>
        <v>6</v>
      </c>
      <c r="AD94" s="53">
        <f t="shared" si="53"/>
        <v>-1</v>
      </c>
    </row>
    <row r="95" spans="2:30" ht="15.75" x14ac:dyDescent="0.25">
      <c r="B95" s="126"/>
      <c r="C95" s="100" t="s">
        <v>106</v>
      </c>
      <c r="D95" s="42">
        <v>0.84299999999999997</v>
      </c>
      <c r="E95" s="43">
        <v>4302</v>
      </c>
      <c r="F95" s="43">
        <f t="shared" si="46"/>
        <v>3626.5859999999998</v>
      </c>
      <c r="G95" s="130">
        <v>3497.9</v>
      </c>
      <c r="H95" s="100"/>
      <c r="I95" s="100"/>
      <c r="J95" s="46"/>
      <c r="K95" s="46"/>
      <c r="L95" s="46">
        <v>128.69999999999999</v>
      </c>
      <c r="M95" s="46">
        <f>G95+L95</f>
        <v>3626.6</v>
      </c>
      <c r="N95" s="46">
        <f>M95-F95</f>
        <v>1.4000000000123691E-2</v>
      </c>
      <c r="O95" s="46">
        <v>1101.8</v>
      </c>
      <c r="P95" s="100">
        <v>832.1</v>
      </c>
      <c r="Q95" s="100">
        <v>269.60000000000002</v>
      </c>
      <c r="R95" s="100"/>
      <c r="S95" s="47">
        <f t="shared" si="66"/>
        <v>1101.8</v>
      </c>
      <c r="T95" s="100"/>
      <c r="U95" s="100"/>
      <c r="V95" s="129">
        <f>T95+U95</f>
        <v>0</v>
      </c>
      <c r="W95" s="50">
        <v>4</v>
      </c>
      <c r="X95" s="51"/>
      <c r="Y95" s="51">
        <v>4</v>
      </c>
      <c r="Z95" s="51"/>
      <c r="AA95" s="51">
        <v>0</v>
      </c>
      <c r="AB95" s="52">
        <f t="shared" si="67"/>
        <v>0</v>
      </c>
      <c r="AC95" s="85">
        <f t="shared" si="52"/>
        <v>4</v>
      </c>
      <c r="AD95" s="53">
        <f t="shared" si="53"/>
        <v>0</v>
      </c>
    </row>
    <row r="96" spans="2:30" ht="15.75" x14ac:dyDescent="0.25">
      <c r="B96" s="126"/>
      <c r="C96" s="100" t="s">
        <v>107</v>
      </c>
      <c r="D96" s="42">
        <v>1.381</v>
      </c>
      <c r="E96" s="43">
        <v>2848.2</v>
      </c>
      <c r="F96" s="43">
        <f t="shared" si="46"/>
        <v>3933.3642</v>
      </c>
      <c r="G96" s="130">
        <v>3623.6</v>
      </c>
      <c r="H96" s="100"/>
      <c r="I96" s="100"/>
      <c r="J96" s="46"/>
      <c r="K96" s="46"/>
      <c r="L96" s="46">
        <v>216.2</v>
      </c>
      <c r="M96" s="46">
        <f>G96+L96</f>
        <v>3839.7999999999997</v>
      </c>
      <c r="N96" s="46">
        <f>M96-F96</f>
        <v>-93.564200000000255</v>
      </c>
      <c r="O96" s="46">
        <v>1349.4</v>
      </c>
      <c r="P96" s="100">
        <v>1038</v>
      </c>
      <c r="Q96" s="100">
        <v>311.39999999999998</v>
      </c>
      <c r="R96" s="100"/>
      <c r="S96" s="47">
        <f t="shared" si="66"/>
        <v>1349.4</v>
      </c>
      <c r="T96" s="100"/>
      <c r="U96" s="100"/>
      <c r="V96" s="129">
        <f>T96+U96</f>
        <v>0</v>
      </c>
      <c r="W96" s="50">
        <v>4</v>
      </c>
      <c r="X96" s="51"/>
      <c r="Y96" s="51">
        <v>4</v>
      </c>
      <c r="Z96" s="51"/>
      <c r="AA96" s="51">
        <v>0</v>
      </c>
      <c r="AB96" s="52">
        <f t="shared" si="67"/>
        <v>0</v>
      </c>
      <c r="AC96" s="85">
        <f t="shared" si="52"/>
        <v>4</v>
      </c>
      <c r="AD96" s="53">
        <f t="shared" si="53"/>
        <v>0</v>
      </c>
    </row>
    <row r="97" spans="1:30" ht="16.5" thickBot="1" x14ac:dyDescent="0.3">
      <c r="B97" s="131"/>
      <c r="C97" s="64" t="s">
        <v>66</v>
      </c>
      <c r="D97" s="146"/>
      <c r="E97" s="57"/>
      <c r="F97" s="57"/>
      <c r="G97" s="136">
        <f>ROUND(SUM(G92:G96),3)</f>
        <v>16069.7</v>
      </c>
      <c r="H97" s="136">
        <f t="shared" ref="H97:V97" si="68">ROUND(SUM(H92:H96),3)</f>
        <v>0</v>
      </c>
      <c r="I97" s="136">
        <f t="shared" si="68"/>
        <v>0</v>
      </c>
      <c r="J97" s="136">
        <f t="shared" si="68"/>
        <v>0</v>
      </c>
      <c r="K97" s="136">
        <f t="shared" si="68"/>
        <v>0</v>
      </c>
      <c r="L97" s="136">
        <f t="shared" si="68"/>
        <v>743.7</v>
      </c>
      <c r="M97" s="136">
        <f t="shared" si="68"/>
        <v>16813.400000000001</v>
      </c>
      <c r="N97" s="59"/>
      <c r="O97" s="136">
        <f t="shared" ref="O97:Q97" si="69">ROUND(SUM(O92:O96),3)</f>
        <v>5454.2</v>
      </c>
      <c r="P97" s="136">
        <f t="shared" si="69"/>
        <v>4183</v>
      </c>
      <c r="Q97" s="136">
        <f t="shared" si="69"/>
        <v>1271.2</v>
      </c>
      <c r="R97" s="136"/>
      <c r="S97" s="136"/>
      <c r="T97" s="136">
        <f t="shared" si="68"/>
        <v>0</v>
      </c>
      <c r="U97" s="136">
        <f t="shared" si="68"/>
        <v>0</v>
      </c>
      <c r="V97" s="147">
        <f t="shared" si="68"/>
        <v>0</v>
      </c>
      <c r="W97" s="86"/>
      <c r="X97" s="136">
        <f t="shared" ref="X97" si="70">ROUND(SUM(X92:X96),3)</f>
        <v>0</v>
      </c>
      <c r="Y97" s="136">
        <f>ROUND(SUM(Y92:Y96),3)</f>
        <v>18</v>
      </c>
      <c r="Z97" s="136">
        <f t="shared" ref="Z97:AA97" si="71">ROUND(SUM(Z92:Z96),3)</f>
        <v>0</v>
      </c>
      <c r="AA97" s="136">
        <f t="shared" si="71"/>
        <v>0</v>
      </c>
      <c r="AB97" s="64"/>
      <c r="AC97" s="136">
        <f>Y97+AA97</f>
        <v>18</v>
      </c>
      <c r="AD97" s="66"/>
    </row>
    <row r="98" spans="1:30" ht="15.75" x14ac:dyDescent="0.25">
      <c r="B98" s="121" t="s">
        <v>50</v>
      </c>
      <c r="C98" s="35" t="s">
        <v>108</v>
      </c>
      <c r="D98" s="68">
        <v>2.9249999999999998</v>
      </c>
      <c r="E98" s="69">
        <v>470.6</v>
      </c>
      <c r="F98" s="69">
        <f t="shared" si="46"/>
        <v>1376.5049999999999</v>
      </c>
      <c r="G98" s="161">
        <v>941.6</v>
      </c>
      <c r="H98" s="164"/>
      <c r="I98" s="164"/>
      <c r="J98" s="71"/>
      <c r="K98" s="71"/>
      <c r="L98" s="71">
        <v>25</v>
      </c>
      <c r="M98" s="71">
        <f>G98+L98</f>
        <v>966.6</v>
      </c>
      <c r="N98" s="71">
        <f>M98-F98</f>
        <v>-409.90499999999986</v>
      </c>
      <c r="O98" s="71">
        <v>629.79999999999995</v>
      </c>
      <c r="P98" s="164">
        <v>484.8</v>
      </c>
      <c r="Q98" s="164">
        <v>144.9</v>
      </c>
      <c r="R98" s="123"/>
      <c r="S98" s="72">
        <f t="shared" ref="S98:S100" si="72">O98+R98</f>
        <v>629.79999999999995</v>
      </c>
      <c r="T98" s="123"/>
      <c r="U98" s="123"/>
      <c r="V98" s="124">
        <f>T98+U98</f>
        <v>0</v>
      </c>
      <c r="W98" s="75">
        <v>1</v>
      </c>
      <c r="X98" s="35"/>
      <c r="Y98" s="35">
        <v>1</v>
      </c>
      <c r="Z98" s="35"/>
      <c r="AA98" s="35"/>
      <c r="AB98" s="76">
        <f t="shared" ref="AB98:AB100" si="73">(Y98+AA98)-W98</f>
        <v>0</v>
      </c>
      <c r="AC98" s="125">
        <f t="shared" si="52"/>
        <v>1</v>
      </c>
      <c r="AD98" s="77">
        <f t="shared" si="53"/>
        <v>0</v>
      </c>
    </row>
    <row r="99" spans="1:30" ht="15.75" x14ac:dyDescent="0.25">
      <c r="B99" s="126"/>
      <c r="C99" s="100" t="s">
        <v>109</v>
      </c>
      <c r="D99" s="42">
        <v>0.34399999999999997</v>
      </c>
      <c r="E99" s="43">
        <v>6097.8</v>
      </c>
      <c r="F99" s="43">
        <f t="shared" si="46"/>
        <v>2097.6432</v>
      </c>
      <c r="G99" s="130">
        <v>1862.9</v>
      </c>
      <c r="H99" s="100"/>
      <c r="I99" s="100"/>
      <c r="J99" s="46"/>
      <c r="K99" s="46"/>
      <c r="L99" s="46">
        <v>5</v>
      </c>
      <c r="M99" s="46">
        <f>G99+L99</f>
        <v>1867.9</v>
      </c>
      <c r="N99" s="46">
        <f>M99-F99</f>
        <v>-229.74319999999989</v>
      </c>
      <c r="O99" s="46">
        <v>471.5</v>
      </c>
      <c r="P99" s="100">
        <v>362.2</v>
      </c>
      <c r="Q99" s="100">
        <v>109.4</v>
      </c>
      <c r="R99" s="100">
        <v>34.6</v>
      </c>
      <c r="S99" s="47">
        <f t="shared" si="72"/>
        <v>506.1</v>
      </c>
      <c r="T99" s="100"/>
      <c r="U99" s="100"/>
      <c r="V99" s="129">
        <f>T99+U99</f>
        <v>0</v>
      </c>
      <c r="W99" s="50">
        <v>3</v>
      </c>
      <c r="X99" s="51"/>
      <c r="Y99" s="51">
        <v>3</v>
      </c>
      <c r="Z99" s="51"/>
      <c r="AA99" s="51"/>
      <c r="AB99" s="52">
        <f t="shared" si="73"/>
        <v>0</v>
      </c>
      <c r="AC99" s="85">
        <f t="shared" si="52"/>
        <v>3</v>
      </c>
      <c r="AD99" s="53">
        <f t="shared" si="53"/>
        <v>0</v>
      </c>
    </row>
    <row r="100" spans="1:30" ht="15.75" x14ac:dyDescent="0.25">
      <c r="A100">
        <v>34</v>
      </c>
      <c r="B100" s="126"/>
      <c r="C100" s="145" t="s">
        <v>110</v>
      </c>
      <c r="D100" s="42">
        <v>1.39</v>
      </c>
      <c r="E100" s="43">
        <v>6647.6</v>
      </c>
      <c r="F100" s="43">
        <f t="shared" si="46"/>
        <v>9240.1640000000007</v>
      </c>
      <c r="G100" s="130">
        <v>8668</v>
      </c>
      <c r="H100" s="100"/>
      <c r="I100" s="100"/>
      <c r="J100" s="46"/>
      <c r="K100" s="46"/>
      <c r="L100" s="46">
        <v>25</v>
      </c>
      <c r="M100" s="46">
        <f>G100+L100</f>
        <v>8693</v>
      </c>
      <c r="N100" s="46">
        <f>M100-F100</f>
        <v>-547.16400000000067</v>
      </c>
      <c r="O100" s="46">
        <v>2448.6</v>
      </c>
      <c r="P100" s="100">
        <v>1883.1</v>
      </c>
      <c r="Q100" s="100">
        <v>565.5</v>
      </c>
      <c r="R100" s="100"/>
      <c r="S100" s="47">
        <f t="shared" si="72"/>
        <v>2448.6</v>
      </c>
      <c r="T100" s="100"/>
      <c r="U100" s="100"/>
      <c r="V100" s="129">
        <f>T100+U100</f>
        <v>0</v>
      </c>
      <c r="W100" s="50">
        <v>7</v>
      </c>
      <c r="X100" s="51"/>
      <c r="Y100" s="51">
        <v>7</v>
      </c>
      <c r="Z100" s="51"/>
      <c r="AA100" s="51"/>
      <c r="AB100" s="52">
        <f t="shared" si="73"/>
        <v>0</v>
      </c>
      <c r="AC100" s="85">
        <f t="shared" si="52"/>
        <v>7</v>
      </c>
      <c r="AD100" s="53">
        <f t="shared" si="53"/>
        <v>0</v>
      </c>
    </row>
    <row r="101" spans="1:30" ht="16.5" thickBot="1" x14ac:dyDescent="0.3">
      <c r="B101" s="131"/>
      <c r="C101" s="64" t="s">
        <v>66</v>
      </c>
      <c r="D101" s="132"/>
      <c r="E101" s="57"/>
      <c r="F101" s="57"/>
      <c r="G101" s="133">
        <f t="shared" ref="G101:M101" si="74">ROUND(SUM(G98:G100),3)</f>
        <v>11472.5</v>
      </c>
      <c r="H101" s="133">
        <f t="shared" si="74"/>
        <v>0</v>
      </c>
      <c r="I101" s="133">
        <f t="shared" si="74"/>
        <v>0</v>
      </c>
      <c r="J101" s="133">
        <f t="shared" si="74"/>
        <v>0</v>
      </c>
      <c r="K101" s="133">
        <f t="shared" si="74"/>
        <v>0</v>
      </c>
      <c r="L101" s="133">
        <f t="shared" si="74"/>
        <v>55</v>
      </c>
      <c r="M101" s="133">
        <f t="shared" si="74"/>
        <v>11527.5</v>
      </c>
      <c r="N101" s="59"/>
      <c r="O101" s="133">
        <f t="shared" ref="O101:S101" si="75">ROUND(SUM(O98:O100),3)</f>
        <v>3549.9</v>
      </c>
      <c r="P101" s="133">
        <f t="shared" si="75"/>
        <v>2730.1</v>
      </c>
      <c r="Q101" s="133">
        <f t="shared" si="75"/>
        <v>819.8</v>
      </c>
      <c r="R101" s="133">
        <f t="shared" si="75"/>
        <v>34.6</v>
      </c>
      <c r="S101" s="133">
        <f t="shared" si="75"/>
        <v>3584.5</v>
      </c>
      <c r="T101" s="133">
        <f>ROUND(SUM(T98:T100),3)</f>
        <v>0</v>
      </c>
      <c r="U101" s="133">
        <f>ROUND(SUM(U98:U100),3)</f>
        <v>0</v>
      </c>
      <c r="V101" s="134">
        <f>ROUND(SUM(V98:V100),3)</f>
        <v>0</v>
      </c>
      <c r="W101" s="135"/>
      <c r="X101" s="133">
        <f t="shared" ref="X101:AA101" si="76">ROUND(SUM(X98:X100),3)</f>
        <v>0</v>
      </c>
      <c r="Y101" s="133">
        <f t="shared" si="76"/>
        <v>11</v>
      </c>
      <c r="Z101" s="133">
        <f t="shared" si="76"/>
        <v>0</v>
      </c>
      <c r="AA101" s="133">
        <f t="shared" si="76"/>
        <v>0</v>
      </c>
      <c r="AB101" s="64"/>
      <c r="AC101" s="136">
        <f t="shared" si="52"/>
        <v>11</v>
      </c>
      <c r="AD101" s="66"/>
    </row>
    <row r="102" spans="1:30" ht="15.75" x14ac:dyDescent="0.25">
      <c r="B102" s="121" t="s">
        <v>51</v>
      </c>
      <c r="C102" s="35" t="s">
        <v>111</v>
      </c>
      <c r="D102" s="68">
        <v>13.874000000000001</v>
      </c>
      <c r="E102" s="69">
        <v>116.1</v>
      </c>
      <c r="F102" s="69">
        <f t="shared" si="46"/>
        <v>1610.7714000000001</v>
      </c>
      <c r="G102" s="165">
        <v>1157.5999999999999</v>
      </c>
      <c r="H102" s="123"/>
      <c r="I102" s="123"/>
      <c r="J102" s="71"/>
      <c r="K102" s="71"/>
      <c r="L102" s="71">
        <v>43.6</v>
      </c>
      <c r="M102" s="71">
        <f>G102+L102</f>
        <v>1201.1999999999998</v>
      </c>
      <c r="N102" s="71">
        <f>M102-F102</f>
        <v>-409.57140000000027</v>
      </c>
      <c r="O102" s="71">
        <v>469.7</v>
      </c>
      <c r="P102" s="123">
        <v>368</v>
      </c>
      <c r="Q102" s="123">
        <v>101.7</v>
      </c>
      <c r="R102" s="123">
        <v>35.6</v>
      </c>
      <c r="S102" s="72">
        <f t="shared" ref="S102:S105" si="77">O102+R102</f>
        <v>505.3</v>
      </c>
      <c r="T102" s="123"/>
      <c r="U102" s="123"/>
      <c r="V102" s="124">
        <f>T102+U102</f>
        <v>0</v>
      </c>
      <c r="W102" s="75">
        <v>1</v>
      </c>
      <c r="X102" s="35"/>
      <c r="Y102" s="35">
        <v>1</v>
      </c>
      <c r="Z102" s="35"/>
      <c r="AA102" s="35"/>
      <c r="AB102" s="52">
        <f t="shared" ref="AB102:AB105" si="78">(Y102+AA102)-W102</f>
        <v>0</v>
      </c>
      <c r="AC102" s="125">
        <f t="shared" si="52"/>
        <v>1</v>
      </c>
      <c r="AD102" s="77">
        <f t="shared" si="53"/>
        <v>0</v>
      </c>
    </row>
    <row r="103" spans="1:30" ht="15.75" x14ac:dyDescent="0.25">
      <c r="B103" s="126"/>
      <c r="C103" s="100" t="s">
        <v>112</v>
      </c>
      <c r="D103" s="42">
        <v>2.9</v>
      </c>
      <c r="E103" s="43">
        <v>2923.4</v>
      </c>
      <c r="F103" s="43">
        <f t="shared" si="46"/>
        <v>8477.86</v>
      </c>
      <c r="G103" s="166">
        <v>7209.2</v>
      </c>
      <c r="H103" s="100"/>
      <c r="I103" s="100"/>
      <c r="J103" s="46"/>
      <c r="K103" s="46"/>
      <c r="L103" s="46">
        <v>11.1</v>
      </c>
      <c r="M103" s="46">
        <f>G103+L103</f>
        <v>7220.3</v>
      </c>
      <c r="N103" s="46">
        <f>M103-F103</f>
        <v>-1257.5600000000004</v>
      </c>
      <c r="O103" s="46">
        <v>3429.2</v>
      </c>
      <c r="P103" s="100">
        <v>2608.6</v>
      </c>
      <c r="Q103" s="100">
        <v>820.6</v>
      </c>
      <c r="R103" s="100"/>
      <c r="S103" s="47">
        <f t="shared" si="77"/>
        <v>3429.2</v>
      </c>
      <c r="T103" s="100"/>
      <c r="U103" s="100"/>
      <c r="V103" s="129">
        <f>T103+U103</f>
        <v>0</v>
      </c>
      <c r="W103" s="50">
        <v>5</v>
      </c>
      <c r="X103" s="51"/>
      <c r="Y103" s="51">
        <v>5</v>
      </c>
      <c r="Z103" s="51"/>
      <c r="AA103" s="51"/>
      <c r="AB103" s="52">
        <f t="shared" si="78"/>
        <v>0</v>
      </c>
      <c r="AC103" s="85">
        <f t="shared" si="52"/>
        <v>5</v>
      </c>
      <c r="AD103" s="53">
        <f t="shared" si="53"/>
        <v>0</v>
      </c>
    </row>
    <row r="104" spans="1:30" ht="15.75" x14ac:dyDescent="0.25">
      <c r="B104" s="126"/>
      <c r="C104" s="167" t="s">
        <v>113</v>
      </c>
      <c r="D104" s="42">
        <v>1.17</v>
      </c>
      <c r="E104" s="43">
        <v>3176.4</v>
      </c>
      <c r="F104" s="43">
        <f t="shared" si="46"/>
        <v>3716.3879999999999</v>
      </c>
      <c r="G104" s="166">
        <v>3416</v>
      </c>
      <c r="H104" s="100"/>
      <c r="I104" s="100"/>
      <c r="J104" s="46"/>
      <c r="K104" s="46"/>
      <c r="L104" s="46">
        <v>253.6</v>
      </c>
      <c r="M104" s="46">
        <f>G104+L104</f>
        <v>3669.6</v>
      </c>
      <c r="N104" s="46">
        <f>M104-F104</f>
        <v>-46.788000000000011</v>
      </c>
      <c r="O104" s="46">
        <v>1338.2</v>
      </c>
      <c r="P104" s="100">
        <v>1027.8</v>
      </c>
      <c r="Q104" s="100">
        <v>310.39999999999998</v>
      </c>
      <c r="R104" s="100">
        <v>248.7</v>
      </c>
      <c r="S104" s="47">
        <f t="shared" si="77"/>
        <v>1586.9</v>
      </c>
      <c r="T104" s="100"/>
      <c r="U104" s="100"/>
      <c r="V104" s="129">
        <f>T104+U104</f>
        <v>0</v>
      </c>
      <c r="W104" s="50">
        <v>4</v>
      </c>
      <c r="X104" s="51"/>
      <c r="Y104" s="51">
        <v>3</v>
      </c>
      <c r="Z104" s="51"/>
      <c r="AA104" s="51">
        <v>0.32</v>
      </c>
      <c r="AB104" s="52">
        <f t="shared" si="78"/>
        <v>-0.68000000000000016</v>
      </c>
      <c r="AC104" s="85">
        <f t="shared" si="52"/>
        <v>3.32</v>
      </c>
      <c r="AD104" s="53">
        <f t="shared" si="53"/>
        <v>-0.68000000000000016</v>
      </c>
    </row>
    <row r="105" spans="1:30" ht="15.75" x14ac:dyDescent="0.25">
      <c r="B105" s="126"/>
      <c r="C105" s="100" t="s">
        <v>114</v>
      </c>
      <c r="D105" s="42">
        <v>0.629</v>
      </c>
      <c r="E105" s="43">
        <v>5522.5</v>
      </c>
      <c r="F105" s="43">
        <f t="shared" si="46"/>
        <v>3473.6525000000001</v>
      </c>
      <c r="G105" s="166">
        <v>3177</v>
      </c>
      <c r="H105" s="100"/>
      <c r="I105" s="100"/>
      <c r="J105" s="46"/>
      <c r="K105" s="46"/>
      <c r="L105" s="46">
        <v>200.4</v>
      </c>
      <c r="M105" s="46">
        <f>G105+L105</f>
        <v>3377.4</v>
      </c>
      <c r="N105" s="46">
        <f>M105-F105</f>
        <v>-96.252500000000055</v>
      </c>
      <c r="O105" s="46">
        <v>996.1</v>
      </c>
      <c r="P105" s="100">
        <v>768.8</v>
      </c>
      <c r="Q105" s="100">
        <v>227.4</v>
      </c>
      <c r="R105" s="100">
        <v>171.3</v>
      </c>
      <c r="S105" s="47">
        <f t="shared" si="77"/>
        <v>1167.4000000000001</v>
      </c>
      <c r="T105" s="100"/>
      <c r="U105" s="100"/>
      <c r="V105" s="129">
        <f>T105+U105</f>
        <v>0</v>
      </c>
      <c r="W105" s="50">
        <v>3</v>
      </c>
      <c r="X105" s="51"/>
      <c r="Y105" s="51">
        <v>2</v>
      </c>
      <c r="Z105" s="51"/>
      <c r="AA105" s="51">
        <v>0.25</v>
      </c>
      <c r="AB105" s="52">
        <f t="shared" si="78"/>
        <v>-0.75</v>
      </c>
      <c r="AC105" s="106">
        <f t="shared" si="52"/>
        <v>2.25</v>
      </c>
      <c r="AD105" s="104">
        <f t="shared" si="53"/>
        <v>-0.75</v>
      </c>
    </row>
    <row r="106" spans="1:30" ht="16.5" thickBot="1" x14ac:dyDescent="0.3">
      <c r="B106" s="131"/>
      <c r="C106" s="64" t="s">
        <v>66</v>
      </c>
      <c r="D106" s="132"/>
      <c r="E106" s="57"/>
      <c r="F106" s="57"/>
      <c r="G106" s="133">
        <f t="shared" ref="G106:M106" si="79">ROUND(SUM(G102:G105),3)</f>
        <v>14959.8</v>
      </c>
      <c r="H106" s="133">
        <f t="shared" si="79"/>
        <v>0</v>
      </c>
      <c r="I106" s="133">
        <f t="shared" si="79"/>
        <v>0</v>
      </c>
      <c r="J106" s="133">
        <f t="shared" si="79"/>
        <v>0</v>
      </c>
      <c r="K106" s="133">
        <f t="shared" si="79"/>
        <v>0</v>
      </c>
      <c r="L106" s="133">
        <f t="shared" si="79"/>
        <v>508.7</v>
      </c>
      <c r="M106" s="133">
        <f t="shared" si="79"/>
        <v>15468.5</v>
      </c>
      <c r="N106" s="59"/>
      <c r="O106" s="133">
        <f t="shared" ref="O106:V106" si="80">ROUND(SUM(O102:O105),3)</f>
        <v>6233.2</v>
      </c>
      <c r="P106" s="133">
        <f t="shared" si="80"/>
        <v>4773.2</v>
      </c>
      <c r="Q106" s="133">
        <f t="shared" si="80"/>
        <v>1460.1</v>
      </c>
      <c r="R106" s="133">
        <f t="shared" si="80"/>
        <v>455.6</v>
      </c>
      <c r="S106" s="133">
        <f t="shared" si="80"/>
        <v>6688.8</v>
      </c>
      <c r="T106" s="133">
        <f t="shared" si="80"/>
        <v>0</v>
      </c>
      <c r="U106" s="133">
        <f t="shared" si="80"/>
        <v>0</v>
      </c>
      <c r="V106" s="134">
        <f t="shared" si="80"/>
        <v>0</v>
      </c>
      <c r="W106" s="135"/>
      <c r="X106" s="133">
        <f>ROUND(SUM(X102:X105),3)</f>
        <v>0</v>
      </c>
      <c r="Y106" s="133">
        <f>ROUND(SUM(Y102:Y105),3)</f>
        <v>11</v>
      </c>
      <c r="Z106" s="133">
        <f>ROUND(SUM(Z102:Z105),3)</f>
        <v>0</v>
      </c>
      <c r="AA106" s="133">
        <f>ROUND(SUM(AA102:AA105),3)</f>
        <v>0.56999999999999995</v>
      </c>
      <c r="AB106" s="64"/>
      <c r="AC106" s="148">
        <f t="shared" si="52"/>
        <v>11.57</v>
      </c>
      <c r="AD106" s="66"/>
    </row>
    <row r="107" spans="1:30" ht="15.75" x14ac:dyDescent="0.25">
      <c r="B107" s="168" t="s">
        <v>52</v>
      </c>
      <c r="C107" s="35" t="s">
        <v>115</v>
      </c>
      <c r="D107" s="150">
        <v>6.5</v>
      </c>
      <c r="E107" s="69">
        <v>0</v>
      </c>
      <c r="F107" s="69">
        <v>0</v>
      </c>
      <c r="G107" s="151">
        <v>0</v>
      </c>
      <c r="H107" s="151"/>
      <c r="I107" s="151"/>
      <c r="J107" s="151"/>
      <c r="K107" s="151"/>
      <c r="L107" s="169">
        <v>0</v>
      </c>
      <c r="M107" s="71">
        <f>G107+L107</f>
        <v>0</v>
      </c>
      <c r="N107" s="71">
        <f>M107-F107</f>
        <v>0</v>
      </c>
      <c r="O107" s="151"/>
      <c r="P107" s="151"/>
      <c r="Q107" s="151"/>
      <c r="R107" s="151"/>
      <c r="S107" s="151"/>
      <c r="T107" s="151"/>
      <c r="U107" s="151"/>
      <c r="V107" s="170"/>
      <c r="W107" s="171">
        <v>0</v>
      </c>
      <c r="X107" s="151"/>
      <c r="Y107" s="151"/>
      <c r="Z107" s="151"/>
      <c r="AA107" s="151"/>
      <c r="AB107" s="151">
        <v>0</v>
      </c>
      <c r="AC107" s="151">
        <v>0</v>
      </c>
      <c r="AD107" s="77">
        <v>0</v>
      </c>
    </row>
    <row r="108" spans="1:30" ht="15.75" x14ac:dyDescent="0.25">
      <c r="B108" s="172"/>
      <c r="C108" s="167" t="s">
        <v>116</v>
      </c>
      <c r="D108" s="42">
        <v>0.67900000000000005</v>
      </c>
      <c r="E108" s="43">
        <v>5597</v>
      </c>
      <c r="F108" s="43">
        <f t="shared" si="46"/>
        <v>3800.3630000000003</v>
      </c>
      <c r="G108" s="130">
        <v>3668</v>
      </c>
      <c r="H108" s="100"/>
      <c r="I108" s="100"/>
      <c r="J108" s="46"/>
      <c r="K108" s="46"/>
      <c r="L108" s="173">
        <v>0</v>
      </c>
      <c r="M108" s="46">
        <f>G108+L108</f>
        <v>3668</v>
      </c>
      <c r="N108" s="46">
        <f>M108-F108</f>
        <v>-132.36300000000028</v>
      </c>
      <c r="O108" s="46">
        <v>1029.5</v>
      </c>
      <c r="P108" s="100">
        <v>792.6</v>
      </c>
      <c r="Q108" s="100">
        <v>236.9</v>
      </c>
      <c r="R108" s="100"/>
      <c r="S108" s="47">
        <f t="shared" ref="S108:S111" si="81">O108+R108</f>
        <v>1029.5</v>
      </c>
      <c r="T108" s="100"/>
      <c r="U108" s="100"/>
      <c r="V108" s="129">
        <f>T108+U108</f>
        <v>0</v>
      </c>
      <c r="W108" s="50">
        <v>3</v>
      </c>
      <c r="X108" s="51"/>
      <c r="Y108" s="51">
        <v>3</v>
      </c>
      <c r="Z108" s="51"/>
      <c r="AA108" s="51"/>
      <c r="AB108" s="52">
        <f t="shared" ref="AB108:AB111" si="82">(Y108+AA108)-W108</f>
        <v>0</v>
      </c>
      <c r="AC108" s="85">
        <f t="shared" si="52"/>
        <v>3</v>
      </c>
      <c r="AD108" s="53">
        <f t="shared" si="53"/>
        <v>0</v>
      </c>
    </row>
    <row r="109" spans="1:30" ht="15.75" x14ac:dyDescent="0.25">
      <c r="B109" s="172"/>
      <c r="C109" s="167" t="s">
        <v>117</v>
      </c>
      <c r="D109" s="42">
        <v>1.601</v>
      </c>
      <c r="E109" s="43">
        <v>3488.8</v>
      </c>
      <c r="F109" s="43">
        <f t="shared" si="46"/>
        <v>5585.5688</v>
      </c>
      <c r="G109" s="130">
        <v>5585.5</v>
      </c>
      <c r="H109" s="100"/>
      <c r="I109" s="100"/>
      <c r="J109" s="46"/>
      <c r="K109" s="46"/>
      <c r="L109" s="173">
        <v>0</v>
      </c>
      <c r="M109" s="46">
        <f>G109+L109</f>
        <v>5585.5</v>
      </c>
      <c r="N109" s="46">
        <f>M109-F109</f>
        <v>-6.8800000000010186E-2</v>
      </c>
      <c r="O109" s="46">
        <v>1567.1</v>
      </c>
      <c r="P109" s="100">
        <v>1203.5999999999999</v>
      </c>
      <c r="Q109" s="100">
        <v>363.5</v>
      </c>
      <c r="R109" s="100"/>
      <c r="S109" s="47">
        <f t="shared" si="81"/>
        <v>1567.1</v>
      </c>
      <c r="T109" s="100"/>
      <c r="U109" s="100"/>
      <c r="V109" s="129">
        <f>T109+U109</f>
        <v>0</v>
      </c>
      <c r="W109" s="50">
        <v>5</v>
      </c>
      <c r="X109" s="51"/>
      <c r="Y109" s="51">
        <v>5</v>
      </c>
      <c r="Z109" s="51"/>
      <c r="AA109" s="51"/>
      <c r="AB109" s="52">
        <f t="shared" si="82"/>
        <v>0</v>
      </c>
      <c r="AC109" s="85">
        <f t="shared" si="52"/>
        <v>5</v>
      </c>
      <c r="AD109" s="53">
        <f t="shared" si="53"/>
        <v>0</v>
      </c>
    </row>
    <row r="110" spans="1:30" ht="15.75" x14ac:dyDescent="0.25">
      <c r="A110">
        <v>35</v>
      </c>
      <c r="B110" s="172"/>
      <c r="C110" s="167" t="s">
        <v>118</v>
      </c>
      <c r="D110" s="42">
        <v>0.48699999999999999</v>
      </c>
      <c r="E110" s="43">
        <v>7530.2</v>
      </c>
      <c r="F110" s="43">
        <f t="shared" si="46"/>
        <v>3667.2073999999998</v>
      </c>
      <c r="G110" s="130">
        <v>3320.6</v>
      </c>
      <c r="H110" s="100"/>
      <c r="I110" s="100"/>
      <c r="J110" s="46"/>
      <c r="K110" s="46"/>
      <c r="L110" s="173">
        <v>0</v>
      </c>
      <c r="M110" s="46">
        <f>G110+L110</f>
        <v>3320.6</v>
      </c>
      <c r="N110" s="46">
        <f>M110-F110</f>
        <v>-346.60739999999987</v>
      </c>
      <c r="O110" s="46">
        <v>750.5</v>
      </c>
      <c r="P110" s="100">
        <v>577.29999999999995</v>
      </c>
      <c r="Q110" s="100">
        <v>173.2</v>
      </c>
      <c r="R110" s="100"/>
      <c r="S110" s="47">
        <f t="shared" si="81"/>
        <v>750.5</v>
      </c>
      <c r="T110" s="100"/>
      <c r="U110" s="100"/>
      <c r="V110" s="129">
        <f>T110+U110</f>
        <v>0</v>
      </c>
      <c r="W110" s="50">
        <v>3</v>
      </c>
      <c r="X110" s="51"/>
      <c r="Y110" s="51">
        <v>3</v>
      </c>
      <c r="Z110" s="51"/>
      <c r="AA110" s="51"/>
      <c r="AB110" s="52">
        <f t="shared" si="82"/>
        <v>0</v>
      </c>
      <c r="AC110" s="85">
        <f t="shared" si="52"/>
        <v>3</v>
      </c>
      <c r="AD110" s="53">
        <f t="shared" si="53"/>
        <v>0</v>
      </c>
    </row>
    <row r="111" spans="1:30" ht="15.75" x14ac:dyDescent="0.25">
      <c r="B111" s="172"/>
      <c r="C111" s="167" t="s">
        <v>119</v>
      </c>
      <c r="D111" s="42">
        <v>1.095</v>
      </c>
      <c r="E111" s="43">
        <v>5100.6000000000004</v>
      </c>
      <c r="F111" s="43">
        <f t="shared" si="46"/>
        <v>5585.1570000000002</v>
      </c>
      <c r="G111" s="130">
        <v>5585.2</v>
      </c>
      <c r="H111" s="100"/>
      <c r="I111" s="100"/>
      <c r="J111" s="46"/>
      <c r="K111" s="46"/>
      <c r="L111" s="173">
        <v>0</v>
      </c>
      <c r="M111" s="46">
        <f>G111+L111</f>
        <v>5585.2</v>
      </c>
      <c r="N111" s="46">
        <f>M111-F111</f>
        <v>4.2999999999665306E-2</v>
      </c>
      <c r="O111" s="46">
        <v>1399.5</v>
      </c>
      <c r="P111" s="100">
        <v>1077.7</v>
      </c>
      <c r="Q111" s="100">
        <v>321.8</v>
      </c>
      <c r="R111" s="100"/>
      <c r="S111" s="47">
        <f t="shared" si="81"/>
        <v>1399.5</v>
      </c>
      <c r="T111" s="100"/>
      <c r="U111" s="100"/>
      <c r="V111" s="129">
        <f>T111+U111</f>
        <v>0</v>
      </c>
      <c r="W111" s="50">
        <v>4</v>
      </c>
      <c r="X111" s="51"/>
      <c r="Y111" s="51">
        <v>4</v>
      </c>
      <c r="Z111" s="51"/>
      <c r="AA111" s="51"/>
      <c r="AB111" s="52">
        <f t="shared" si="82"/>
        <v>0</v>
      </c>
      <c r="AC111" s="85">
        <f t="shared" si="52"/>
        <v>4</v>
      </c>
      <c r="AD111" s="53">
        <f t="shared" si="53"/>
        <v>0</v>
      </c>
    </row>
    <row r="112" spans="1:30" ht="16.5" thickBot="1" x14ac:dyDescent="0.3">
      <c r="B112" s="174"/>
      <c r="C112" s="64" t="s">
        <v>66</v>
      </c>
      <c r="D112" s="132"/>
      <c r="E112" s="57"/>
      <c r="F112" s="57"/>
      <c r="G112" s="133">
        <f>ROUND(SUM(G107:G111),3)</f>
        <v>18159.3</v>
      </c>
      <c r="H112" s="133">
        <f t="shared" ref="H112:L112" si="83">ROUND(SUM(H107:H111),3)</f>
        <v>0</v>
      </c>
      <c r="I112" s="133">
        <f t="shared" si="83"/>
        <v>0</v>
      </c>
      <c r="J112" s="133">
        <f t="shared" si="83"/>
        <v>0</v>
      </c>
      <c r="K112" s="133">
        <f t="shared" si="83"/>
        <v>0</v>
      </c>
      <c r="L112" s="175">
        <f t="shared" si="83"/>
        <v>0</v>
      </c>
      <c r="M112" s="133">
        <f t="shared" ref="M112" si="84">ROUND(SUM(M108:M111),3)</f>
        <v>18159.3</v>
      </c>
      <c r="N112" s="59"/>
      <c r="O112" s="133">
        <f t="shared" ref="O112:S112" si="85">ROUND(SUM(O108:O111),3)</f>
        <v>4746.6000000000004</v>
      </c>
      <c r="P112" s="133">
        <f t="shared" si="85"/>
        <v>3651.2</v>
      </c>
      <c r="Q112" s="133">
        <f t="shared" si="85"/>
        <v>1095.4000000000001</v>
      </c>
      <c r="R112" s="133">
        <f t="shared" si="85"/>
        <v>0</v>
      </c>
      <c r="S112" s="133">
        <f t="shared" si="85"/>
        <v>4746.6000000000004</v>
      </c>
      <c r="T112" s="133">
        <f>ROUND(SUM(T108:T111),3)</f>
        <v>0</v>
      </c>
      <c r="U112" s="133">
        <f>ROUND(SUM(U108:U111),3)</f>
        <v>0</v>
      </c>
      <c r="V112" s="134">
        <f>ROUND(SUM(V108:V111),3)</f>
        <v>0</v>
      </c>
      <c r="W112" s="135"/>
      <c r="X112" s="176">
        <f t="shared" ref="X112:AA112" si="86">ROUND(SUM(X108:X111),3)</f>
        <v>0</v>
      </c>
      <c r="Y112" s="133">
        <f t="shared" si="86"/>
        <v>15</v>
      </c>
      <c r="Z112" s="133">
        <f t="shared" si="86"/>
        <v>0</v>
      </c>
      <c r="AA112" s="133">
        <f t="shared" si="86"/>
        <v>0</v>
      </c>
      <c r="AB112" s="64"/>
      <c r="AC112" s="136">
        <f t="shared" si="52"/>
        <v>15</v>
      </c>
      <c r="AD112" s="66"/>
    </row>
    <row r="113" spans="1:30" ht="15.75" x14ac:dyDescent="0.25">
      <c r="B113" s="121" t="s">
        <v>53</v>
      </c>
      <c r="C113" s="35" t="s">
        <v>120</v>
      </c>
      <c r="D113" s="68">
        <v>23.61</v>
      </c>
      <c r="E113" s="69">
        <v>139.19999999999999</v>
      </c>
      <c r="F113" s="69">
        <f t="shared" ref="F113:F151" si="87">E113*D113</f>
        <v>3286.5119999999997</v>
      </c>
      <c r="G113" s="122">
        <v>3286.5</v>
      </c>
      <c r="H113" s="123"/>
      <c r="I113" s="123"/>
      <c r="J113" s="71"/>
      <c r="K113" s="71"/>
      <c r="L113" s="71"/>
      <c r="M113" s="177">
        <f>G113+L113</f>
        <v>3286.5</v>
      </c>
      <c r="N113" s="71">
        <f>M113-F113</f>
        <v>-1.1999999999716238E-2</v>
      </c>
      <c r="O113" s="71">
        <v>776.9</v>
      </c>
      <c r="P113" s="123">
        <v>596.70000000000005</v>
      </c>
      <c r="Q113" s="123">
        <v>180.2</v>
      </c>
      <c r="R113" s="123"/>
      <c r="S113" s="72">
        <f t="shared" ref="S113:S116" si="88">O113+R113</f>
        <v>776.9</v>
      </c>
      <c r="T113" s="123"/>
      <c r="U113" s="123"/>
      <c r="V113" s="124">
        <f>T113+U113</f>
        <v>0</v>
      </c>
      <c r="W113" s="75">
        <v>1</v>
      </c>
      <c r="X113" s="35"/>
      <c r="Y113" s="35">
        <v>1</v>
      </c>
      <c r="Z113" s="35"/>
      <c r="AA113" s="35"/>
      <c r="AB113" s="76">
        <f t="shared" ref="AB113:AB116" si="89">(Y113+AA113)-W113</f>
        <v>0</v>
      </c>
      <c r="AC113" s="125">
        <f t="shared" si="52"/>
        <v>1</v>
      </c>
      <c r="AD113" s="77">
        <f t="shared" si="53"/>
        <v>0</v>
      </c>
    </row>
    <row r="114" spans="1:30" ht="15.75" x14ac:dyDescent="0.25">
      <c r="B114" s="126"/>
      <c r="C114" s="145" t="s">
        <v>121</v>
      </c>
      <c r="D114" s="42">
        <v>2.5310000000000001</v>
      </c>
      <c r="E114" s="43">
        <v>2700.8</v>
      </c>
      <c r="F114" s="43">
        <f t="shared" si="87"/>
        <v>6835.7248000000009</v>
      </c>
      <c r="G114" s="130">
        <v>5980</v>
      </c>
      <c r="H114" s="100"/>
      <c r="I114" s="100"/>
      <c r="J114" s="46"/>
      <c r="K114" s="46"/>
      <c r="L114" s="46"/>
      <c r="M114" s="46">
        <f>G114+L114</f>
        <v>5980</v>
      </c>
      <c r="N114" s="46">
        <f>M114-F114</f>
        <v>-855.72480000000087</v>
      </c>
      <c r="O114" s="46">
        <v>2193.3000000000002</v>
      </c>
      <c r="P114" s="100">
        <v>1688.4</v>
      </c>
      <c r="Q114" s="100">
        <v>504.9</v>
      </c>
      <c r="R114" s="100"/>
      <c r="S114" s="47">
        <f t="shared" si="88"/>
        <v>2193.3000000000002</v>
      </c>
      <c r="T114" s="100"/>
      <c r="U114" s="100"/>
      <c r="V114" s="129">
        <f>T114+U114</f>
        <v>0</v>
      </c>
      <c r="W114" s="82">
        <v>5</v>
      </c>
      <c r="X114" s="51"/>
      <c r="Y114" s="51">
        <v>5</v>
      </c>
      <c r="Z114" s="51"/>
      <c r="AA114" s="51"/>
      <c r="AB114" s="52">
        <f t="shared" si="89"/>
        <v>0</v>
      </c>
      <c r="AC114" s="85">
        <f t="shared" si="52"/>
        <v>5</v>
      </c>
      <c r="AD114" s="53">
        <f t="shared" si="53"/>
        <v>0</v>
      </c>
    </row>
    <row r="115" spans="1:30" ht="15.75" x14ac:dyDescent="0.25">
      <c r="B115" s="126"/>
      <c r="C115" s="145" t="s">
        <v>122</v>
      </c>
      <c r="D115" s="42">
        <v>2.145</v>
      </c>
      <c r="E115" s="43">
        <v>2951.1</v>
      </c>
      <c r="F115" s="43">
        <f t="shared" si="87"/>
        <v>6330.1094999999996</v>
      </c>
      <c r="G115" s="163">
        <v>5850.2</v>
      </c>
      <c r="H115" s="100"/>
      <c r="I115" s="100"/>
      <c r="J115" s="46"/>
      <c r="K115" s="46"/>
      <c r="L115" s="46"/>
      <c r="M115" s="92">
        <f>G115+L115</f>
        <v>5850.2</v>
      </c>
      <c r="N115" s="46">
        <f>M115-F115</f>
        <v>-479.90949999999975</v>
      </c>
      <c r="O115" s="46">
        <v>1198.5</v>
      </c>
      <c r="P115" s="100">
        <v>907.9</v>
      </c>
      <c r="Q115" s="100">
        <v>271.60000000000002</v>
      </c>
      <c r="R115" s="100">
        <v>300</v>
      </c>
      <c r="S115" s="47">
        <f t="shared" si="88"/>
        <v>1498.5</v>
      </c>
      <c r="T115" s="100"/>
      <c r="U115" s="100"/>
      <c r="V115" s="129">
        <f>T115+U115</f>
        <v>0</v>
      </c>
      <c r="W115" s="82">
        <v>5</v>
      </c>
      <c r="X115" s="51"/>
      <c r="Y115" s="51">
        <v>4</v>
      </c>
      <c r="Z115" s="51"/>
      <c r="AA115" s="51"/>
      <c r="AB115" s="52">
        <f t="shared" si="89"/>
        <v>-1</v>
      </c>
      <c r="AC115" s="85">
        <f t="shared" si="52"/>
        <v>4</v>
      </c>
      <c r="AD115" s="53">
        <f t="shared" si="53"/>
        <v>-1</v>
      </c>
    </row>
    <row r="116" spans="1:30" ht="15.75" x14ac:dyDescent="0.25">
      <c r="B116" s="126"/>
      <c r="C116" s="145" t="s">
        <v>123</v>
      </c>
      <c r="D116" s="42">
        <v>1.413</v>
      </c>
      <c r="E116" s="43">
        <v>5638.6</v>
      </c>
      <c r="F116" s="43">
        <f t="shared" si="87"/>
        <v>7967.3418000000011</v>
      </c>
      <c r="G116" s="130">
        <v>7019.7</v>
      </c>
      <c r="H116" s="100"/>
      <c r="I116" s="100"/>
      <c r="J116" s="46"/>
      <c r="K116" s="46"/>
      <c r="L116" s="46"/>
      <c r="M116" s="46">
        <f>G116+L116</f>
        <v>7019.7</v>
      </c>
      <c r="N116" s="46">
        <f>M116-F116</f>
        <v>-947.64180000000124</v>
      </c>
      <c r="O116" s="46">
        <v>1332.9</v>
      </c>
      <c r="P116" s="100">
        <v>1005.4</v>
      </c>
      <c r="Q116" s="100">
        <v>327.60000000000002</v>
      </c>
      <c r="R116" s="100">
        <v>300</v>
      </c>
      <c r="S116" s="47">
        <f t="shared" si="88"/>
        <v>1632.9</v>
      </c>
      <c r="T116" s="100"/>
      <c r="U116" s="100"/>
      <c r="V116" s="129">
        <f>T116+U116</f>
        <v>0</v>
      </c>
      <c r="W116" s="82">
        <v>5</v>
      </c>
      <c r="X116" s="51"/>
      <c r="Y116" s="51">
        <v>5</v>
      </c>
      <c r="Z116" s="51"/>
      <c r="AA116" s="51"/>
      <c r="AB116" s="52">
        <f t="shared" si="89"/>
        <v>0</v>
      </c>
      <c r="AC116" s="85">
        <f t="shared" si="52"/>
        <v>5</v>
      </c>
      <c r="AD116" s="53">
        <f t="shared" si="53"/>
        <v>0</v>
      </c>
    </row>
    <row r="117" spans="1:30" ht="16.5" thickBot="1" x14ac:dyDescent="0.3">
      <c r="B117" s="131"/>
      <c r="C117" s="64" t="s">
        <v>66</v>
      </c>
      <c r="D117" s="132"/>
      <c r="E117" s="57"/>
      <c r="F117" s="57"/>
      <c r="G117" s="133">
        <f t="shared" ref="G117:I117" si="90">ROUND(SUM(G113:G116),3)</f>
        <v>22136.400000000001</v>
      </c>
      <c r="H117" s="133">
        <f t="shared" si="90"/>
        <v>0</v>
      </c>
      <c r="I117" s="133">
        <f t="shared" si="90"/>
        <v>0</v>
      </c>
      <c r="J117" s="133">
        <f t="shared" ref="J117:V117" si="91">ROUND(SUM(J113:J116),3)</f>
        <v>0</v>
      </c>
      <c r="K117" s="133">
        <f t="shared" si="91"/>
        <v>0</v>
      </c>
      <c r="L117" s="133">
        <f t="shared" si="91"/>
        <v>0</v>
      </c>
      <c r="M117" s="133">
        <f>ROUND(SUM(M113:M116),3)</f>
        <v>22136.400000000001</v>
      </c>
      <c r="N117" s="59"/>
      <c r="O117" s="133">
        <f t="shared" ref="O117:S117" si="92">ROUND(SUM(O113:O116),3)</f>
        <v>5501.6</v>
      </c>
      <c r="P117" s="133">
        <f t="shared" si="92"/>
        <v>4198.3999999999996</v>
      </c>
      <c r="Q117" s="133">
        <f t="shared" si="92"/>
        <v>1284.3</v>
      </c>
      <c r="R117" s="133">
        <f t="shared" si="92"/>
        <v>600</v>
      </c>
      <c r="S117" s="133">
        <f t="shared" si="92"/>
        <v>6101.6</v>
      </c>
      <c r="T117" s="133">
        <f t="shared" si="91"/>
        <v>0</v>
      </c>
      <c r="U117" s="133">
        <f t="shared" si="91"/>
        <v>0</v>
      </c>
      <c r="V117" s="134">
        <f t="shared" si="91"/>
        <v>0</v>
      </c>
      <c r="W117" s="135"/>
      <c r="X117" s="133">
        <f t="shared" ref="X117:AA117" si="93">ROUND(SUM(X113:X116),3)</f>
        <v>0</v>
      </c>
      <c r="Y117" s="133">
        <f t="shared" si="93"/>
        <v>15</v>
      </c>
      <c r="Z117" s="133">
        <f t="shared" si="93"/>
        <v>0</v>
      </c>
      <c r="AA117" s="133">
        <f t="shared" si="93"/>
        <v>0</v>
      </c>
      <c r="AB117" s="64"/>
      <c r="AC117" s="136">
        <f t="shared" si="52"/>
        <v>15</v>
      </c>
      <c r="AD117" s="66"/>
    </row>
    <row r="118" spans="1:30" ht="15.75" x14ac:dyDescent="0.25">
      <c r="B118" s="149" t="s">
        <v>54</v>
      </c>
      <c r="C118" s="35" t="s">
        <v>124</v>
      </c>
      <c r="D118" s="150">
        <v>4.4610000000000003</v>
      </c>
      <c r="E118" s="69">
        <v>0</v>
      </c>
      <c r="F118" s="69">
        <v>0</v>
      </c>
      <c r="G118" s="151">
        <v>0</v>
      </c>
      <c r="H118" s="151"/>
      <c r="I118" s="151"/>
      <c r="J118" s="151"/>
      <c r="K118" s="151"/>
      <c r="L118" s="151">
        <v>0</v>
      </c>
      <c r="M118" s="46">
        <f t="shared" ref="M118:M123" si="94">G118+L118</f>
        <v>0</v>
      </c>
      <c r="N118" s="46">
        <f t="shared" ref="N118:N123" si="95">M118-F118</f>
        <v>0</v>
      </c>
      <c r="O118" s="151"/>
      <c r="P118" s="151"/>
      <c r="Q118" s="151"/>
      <c r="R118" s="151"/>
      <c r="S118" s="151"/>
      <c r="T118" s="151"/>
      <c r="U118" s="151"/>
      <c r="V118" s="170"/>
      <c r="W118" s="171">
        <v>0</v>
      </c>
      <c r="X118" s="151"/>
      <c r="Y118" s="151">
        <v>0</v>
      </c>
      <c r="Z118" s="151"/>
      <c r="AA118" s="151">
        <v>0</v>
      </c>
      <c r="AB118" s="52">
        <f>(Y118+AA118)-W118</f>
        <v>0</v>
      </c>
      <c r="AC118" s="151">
        <v>0</v>
      </c>
      <c r="AD118" s="178">
        <v>0</v>
      </c>
    </row>
    <row r="119" spans="1:30" ht="15.75" x14ac:dyDescent="0.25">
      <c r="B119" s="152"/>
      <c r="C119" s="100" t="s">
        <v>125</v>
      </c>
      <c r="D119" s="42">
        <v>1.3819999999999999</v>
      </c>
      <c r="E119" s="43">
        <v>3154.9</v>
      </c>
      <c r="F119" s="43">
        <f t="shared" si="87"/>
        <v>4360.0717999999997</v>
      </c>
      <c r="G119" s="130">
        <v>2842</v>
      </c>
      <c r="H119" s="100"/>
      <c r="I119" s="100"/>
      <c r="J119" s="46"/>
      <c r="K119" s="46"/>
      <c r="L119" s="46"/>
      <c r="M119" s="46">
        <f t="shared" si="94"/>
        <v>2842</v>
      </c>
      <c r="N119" s="46">
        <f t="shared" si="95"/>
        <v>-1518.0717999999997</v>
      </c>
      <c r="O119" s="46">
        <v>682.7</v>
      </c>
      <c r="P119" s="100">
        <v>519.20000000000005</v>
      </c>
      <c r="Q119" s="100">
        <v>163.5</v>
      </c>
      <c r="R119" s="100"/>
      <c r="S119" s="47">
        <f t="shared" ref="S119:S123" si="96">O119+R119</f>
        <v>682.7</v>
      </c>
      <c r="T119" s="100"/>
      <c r="U119" s="100"/>
      <c r="V119" s="129">
        <f>T119+U119</f>
        <v>0</v>
      </c>
      <c r="W119" s="50">
        <v>4</v>
      </c>
      <c r="X119" s="51"/>
      <c r="Y119" s="51">
        <v>2</v>
      </c>
      <c r="Z119" s="51"/>
      <c r="AA119" s="51"/>
      <c r="AB119" s="52">
        <f t="shared" ref="AB119:AB123" si="97">(Y119+AA119)-W119</f>
        <v>-2</v>
      </c>
      <c r="AC119" s="85">
        <f t="shared" si="52"/>
        <v>2</v>
      </c>
      <c r="AD119" s="53">
        <f t="shared" si="53"/>
        <v>-2</v>
      </c>
    </row>
    <row r="120" spans="1:30" ht="15.75" x14ac:dyDescent="0.25">
      <c r="B120" s="152"/>
      <c r="C120" s="100" t="s">
        <v>126</v>
      </c>
      <c r="D120" s="42">
        <v>1.0549999999999999</v>
      </c>
      <c r="E120" s="43">
        <v>4313.5</v>
      </c>
      <c r="F120" s="43">
        <f t="shared" si="87"/>
        <v>4550.7424999999994</v>
      </c>
      <c r="G120" s="130">
        <v>3856.2</v>
      </c>
      <c r="H120" s="100"/>
      <c r="I120" s="100"/>
      <c r="J120" s="46"/>
      <c r="K120" s="46"/>
      <c r="L120" s="46"/>
      <c r="M120" s="46">
        <f t="shared" si="94"/>
        <v>3856.2</v>
      </c>
      <c r="N120" s="46">
        <f t="shared" si="95"/>
        <v>-694.54249999999956</v>
      </c>
      <c r="O120" s="46">
        <v>947.2</v>
      </c>
      <c r="P120" s="100">
        <v>727.5</v>
      </c>
      <c r="Q120" s="100">
        <v>219.7</v>
      </c>
      <c r="R120" s="100"/>
      <c r="S120" s="47">
        <f t="shared" si="96"/>
        <v>947.2</v>
      </c>
      <c r="T120" s="100"/>
      <c r="U120" s="100"/>
      <c r="V120" s="129">
        <f>T120+U120</f>
        <v>0</v>
      </c>
      <c r="W120" s="50">
        <v>4</v>
      </c>
      <c r="X120" s="51"/>
      <c r="Y120" s="51">
        <v>3</v>
      </c>
      <c r="Z120" s="51"/>
      <c r="AA120" s="51"/>
      <c r="AB120" s="52">
        <f t="shared" si="97"/>
        <v>-1</v>
      </c>
      <c r="AC120" s="85">
        <f t="shared" si="52"/>
        <v>3</v>
      </c>
      <c r="AD120" s="53">
        <f t="shared" si="53"/>
        <v>-1</v>
      </c>
    </row>
    <row r="121" spans="1:30" ht="15.75" x14ac:dyDescent="0.25">
      <c r="B121" s="152"/>
      <c r="C121" s="100" t="s">
        <v>127</v>
      </c>
      <c r="D121" s="42">
        <v>1.02</v>
      </c>
      <c r="E121" s="43">
        <v>4808.6000000000004</v>
      </c>
      <c r="F121" s="43">
        <f t="shared" si="87"/>
        <v>4904.7720000000008</v>
      </c>
      <c r="G121" s="130">
        <v>3812.2</v>
      </c>
      <c r="H121" s="100"/>
      <c r="I121" s="100"/>
      <c r="J121" s="46"/>
      <c r="K121" s="46"/>
      <c r="L121" s="46"/>
      <c r="M121" s="46">
        <f t="shared" si="94"/>
        <v>3812.2</v>
      </c>
      <c r="N121" s="46">
        <f t="shared" si="95"/>
        <v>-1092.572000000001</v>
      </c>
      <c r="O121" s="46">
        <v>1142.9000000000001</v>
      </c>
      <c r="P121" s="100">
        <v>878.5</v>
      </c>
      <c r="Q121" s="100">
        <v>260.39999999999998</v>
      </c>
      <c r="R121" s="100"/>
      <c r="S121" s="47">
        <f t="shared" si="96"/>
        <v>1142.9000000000001</v>
      </c>
      <c r="T121" s="100"/>
      <c r="U121" s="100"/>
      <c r="V121" s="129">
        <f>T121+U121</f>
        <v>0</v>
      </c>
      <c r="W121" s="50">
        <v>4</v>
      </c>
      <c r="X121" s="51"/>
      <c r="Y121" s="51">
        <v>4</v>
      </c>
      <c r="Z121" s="51"/>
      <c r="AA121" s="51"/>
      <c r="AB121" s="52">
        <f t="shared" si="97"/>
        <v>0</v>
      </c>
      <c r="AC121" s="85">
        <f t="shared" si="52"/>
        <v>4</v>
      </c>
      <c r="AD121" s="53">
        <f t="shared" si="53"/>
        <v>0</v>
      </c>
    </row>
    <row r="122" spans="1:30" ht="15.75" x14ac:dyDescent="0.25">
      <c r="A122">
        <v>36</v>
      </c>
      <c r="B122" s="152"/>
      <c r="C122" s="100" t="s">
        <v>128</v>
      </c>
      <c r="D122" s="42">
        <v>0.6</v>
      </c>
      <c r="E122" s="43">
        <v>4552.2</v>
      </c>
      <c r="F122" s="43">
        <f t="shared" si="87"/>
        <v>2731.3199999999997</v>
      </c>
      <c r="G122" s="130">
        <v>2720</v>
      </c>
      <c r="H122" s="100"/>
      <c r="I122" s="100"/>
      <c r="J122" s="46"/>
      <c r="K122" s="46"/>
      <c r="L122" s="46"/>
      <c r="M122" s="46">
        <f t="shared" si="94"/>
        <v>2720</v>
      </c>
      <c r="N122" s="46">
        <f t="shared" si="95"/>
        <v>-11.319999999999709</v>
      </c>
      <c r="O122" s="46">
        <v>623.1</v>
      </c>
      <c r="P122" s="100">
        <v>479.8</v>
      </c>
      <c r="Q122" s="100">
        <v>143.30000000000001</v>
      </c>
      <c r="R122" s="100"/>
      <c r="S122" s="47">
        <f t="shared" si="96"/>
        <v>623.1</v>
      </c>
      <c r="T122" s="100"/>
      <c r="U122" s="100"/>
      <c r="V122" s="129">
        <f>T122+U122</f>
        <v>0</v>
      </c>
      <c r="W122" s="50">
        <v>3</v>
      </c>
      <c r="X122" s="51"/>
      <c r="Y122" s="51">
        <v>3</v>
      </c>
      <c r="Z122" s="51"/>
      <c r="AA122" s="51"/>
      <c r="AB122" s="52">
        <f t="shared" si="97"/>
        <v>0</v>
      </c>
      <c r="AC122" s="85">
        <f t="shared" si="52"/>
        <v>3</v>
      </c>
      <c r="AD122" s="53">
        <f t="shared" si="53"/>
        <v>0</v>
      </c>
    </row>
    <row r="123" spans="1:30" ht="15.75" x14ac:dyDescent="0.25">
      <c r="B123" s="152"/>
      <c r="C123" s="100" t="s">
        <v>129</v>
      </c>
      <c r="D123" s="42">
        <v>0.997</v>
      </c>
      <c r="E123" s="43">
        <v>3595.1</v>
      </c>
      <c r="F123" s="43">
        <f t="shared" si="87"/>
        <v>3584.3146999999999</v>
      </c>
      <c r="G123" s="130">
        <v>3078.3</v>
      </c>
      <c r="H123" s="100"/>
      <c r="I123" s="100"/>
      <c r="J123" s="46"/>
      <c r="K123" s="46"/>
      <c r="L123" s="46"/>
      <c r="M123" s="46">
        <f t="shared" si="94"/>
        <v>3078.3</v>
      </c>
      <c r="N123" s="46">
        <f t="shared" si="95"/>
        <v>-506.01469999999972</v>
      </c>
      <c r="O123" s="46">
        <v>1063.5999999999999</v>
      </c>
      <c r="P123" s="100">
        <v>806.8</v>
      </c>
      <c r="Q123" s="100">
        <v>256.89999999999998</v>
      </c>
      <c r="R123" s="100"/>
      <c r="S123" s="47">
        <f t="shared" si="96"/>
        <v>1063.5999999999999</v>
      </c>
      <c r="T123" s="100"/>
      <c r="U123" s="100"/>
      <c r="V123" s="129">
        <f>T123+U123</f>
        <v>0</v>
      </c>
      <c r="W123" s="50">
        <v>4</v>
      </c>
      <c r="X123" s="51"/>
      <c r="Y123" s="51">
        <v>3</v>
      </c>
      <c r="Z123" s="51"/>
      <c r="AA123" s="51"/>
      <c r="AB123" s="52">
        <f t="shared" si="97"/>
        <v>-1</v>
      </c>
      <c r="AC123" s="85">
        <f t="shared" si="52"/>
        <v>3</v>
      </c>
      <c r="AD123" s="53">
        <f t="shared" si="53"/>
        <v>-1</v>
      </c>
    </row>
    <row r="124" spans="1:30" ht="16.5" thickBot="1" x14ac:dyDescent="0.3">
      <c r="B124" s="158"/>
      <c r="C124" s="64" t="s">
        <v>66</v>
      </c>
      <c r="D124" s="132"/>
      <c r="E124" s="57"/>
      <c r="F124" s="57"/>
      <c r="G124" s="133">
        <f>ROUND(SUM(G118:K123),3)</f>
        <v>16308.7</v>
      </c>
      <c r="H124" s="133">
        <f t="shared" ref="H124:I124" si="98">ROUND(SUM(H118:L123),3)</f>
        <v>0</v>
      </c>
      <c r="I124" s="133">
        <f t="shared" si="98"/>
        <v>16308.7</v>
      </c>
      <c r="J124" s="133">
        <f>ROUND(SUM(J118:N123),3)</f>
        <v>12486.179</v>
      </c>
      <c r="K124" s="133">
        <f>ROUND(SUM(K118:O123),3)</f>
        <v>16945.679</v>
      </c>
      <c r="L124" s="133">
        <f>ROUND(SUM(L118:L123),3)</f>
        <v>0</v>
      </c>
      <c r="M124" s="133">
        <f>ROUND(SUM(M118:M123),3)</f>
        <v>16308.7</v>
      </c>
      <c r="N124" s="59"/>
      <c r="O124" s="133">
        <f t="shared" ref="O124:S124" si="99">ROUND(SUM(O119:O123),3)</f>
        <v>4459.5</v>
      </c>
      <c r="P124" s="133">
        <f t="shared" si="99"/>
        <v>3411.8</v>
      </c>
      <c r="Q124" s="133">
        <f t="shared" si="99"/>
        <v>1043.8</v>
      </c>
      <c r="R124" s="133">
        <f t="shared" si="99"/>
        <v>0</v>
      </c>
      <c r="S124" s="133">
        <f t="shared" si="99"/>
        <v>4459.5</v>
      </c>
      <c r="T124" s="133">
        <f>ROUND(SUM(T119:T123),3)</f>
        <v>0</v>
      </c>
      <c r="U124" s="133">
        <f>ROUND(SUM(U119:U123),3)</f>
        <v>0</v>
      </c>
      <c r="V124" s="134">
        <f>ROUND(SUM(V119:V123),3)</f>
        <v>0</v>
      </c>
      <c r="W124" s="135"/>
      <c r="X124" s="133">
        <f t="shared" ref="X124" si="100">ROUND(SUM(X119:X123),3)</f>
        <v>0</v>
      </c>
      <c r="Y124" s="133">
        <f>ROUND(SUM(Y118:Y123),3)</f>
        <v>15</v>
      </c>
      <c r="Z124" s="133">
        <f t="shared" ref="Z124:AA124" si="101">ROUND(SUM(Z118:Z123),3)</f>
        <v>0</v>
      </c>
      <c r="AA124" s="133">
        <f t="shared" si="101"/>
        <v>0</v>
      </c>
      <c r="AB124" s="148"/>
      <c r="AC124" s="136">
        <f t="shared" si="52"/>
        <v>15</v>
      </c>
      <c r="AD124" s="66"/>
    </row>
    <row r="125" spans="1:30" ht="15.75" x14ac:dyDescent="0.25">
      <c r="B125" s="179" t="s">
        <v>55</v>
      </c>
      <c r="C125" s="35" t="s">
        <v>130</v>
      </c>
      <c r="D125" s="68">
        <v>2.7810000000000001</v>
      </c>
      <c r="E125" s="69">
        <v>2348.3000000000002</v>
      </c>
      <c r="F125" s="69">
        <f t="shared" si="87"/>
        <v>6530.6223000000009</v>
      </c>
      <c r="G125" s="122">
        <v>6426.2</v>
      </c>
      <c r="H125" s="123"/>
      <c r="I125" s="123"/>
      <c r="J125" s="71"/>
      <c r="K125" s="71"/>
      <c r="L125" s="71">
        <v>104.4</v>
      </c>
      <c r="M125" s="71">
        <f t="shared" ref="M125:M130" si="102">G125+L125</f>
        <v>6530.5999999999995</v>
      </c>
      <c r="N125" s="71">
        <f t="shared" ref="N125:N130" si="103">M125-F125</f>
        <v>-2.2300000001450826E-2</v>
      </c>
      <c r="O125" s="71">
        <v>2131.1</v>
      </c>
      <c r="P125" s="123">
        <v>1636.8</v>
      </c>
      <c r="Q125" s="123">
        <v>494.3</v>
      </c>
      <c r="R125" s="123">
        <v>10</v>
      </c>
      <c r="S125" s="72">
        <f t="shared" ref="S125:S130" si="104">O125+R125</f>
        <v>2141.1</v>
      </c>
      <c r="T125" s="123"/>
      <c r="U125" s="123"/>
      <c r="V125" s="124">
        <f t="shared" ref="V125:V130" si="105">T125+U125</f>
        <v>0</v>
      </c>
      <c r="W125" s="75">
        <v>5</v>
      </c>
      <c r="X125" s="35"/>
      <c r="Y125" s="35">
        <v>4.9000000000000004</v>
      </c>
      <c r="Z125" s="35"/>
      <c r="AA125" s="35">
        <v>0.1</v>
      </c>
      <c r="AB125" s="76">
        <f t="shared" ref="AB125:AB130" si="106">(Y125+AA125)-W125</f>
        <v>0</v>
      </c>
      <c r="AC125" s="125">
        <f t="shared" si="52"/>
        <v>5</v>
      </c>
      <c r="AD125" s="77">
        <f t="shared" si="53"/>
        <v>0</v>
      </c>
    </row>
    <row r="126" spans="1:30" ht="15.75" x14ac:dyDescent="0.25">
      <c r="B126" s="180"/>
      <c r="C126" s="181" t="s">
        <v>131</v>
      </c>
      <c r="D126" s="42">
        <v>1.611</v>
      </c>
      <c r="E126" s="43">
        <v>4035.9</v>
      </c>
      <c r="F126" s="43">
        <f t="shared" si="87"/>
        <v>6501.8348999999998</v>
      </c>
      <c r="G126" s="130">
        <v>6312.9</v>
      </c>
      <c r="H126" s="100"/>
      <c r="I126" s="100"/>
      <c r="J126" s="46"/>
      <c r="K126" s="46"/>
      <c r="L126" s="46"/>
      <c r="M126" s="46">
        <f t="shared" si="102"/>
        <v>6312.9</v>
      </c>
      <c r="N126" s="46">
        <f t="shared" si="103"/>
        <v>-188.9349000000002</v>
      </c>
      <c r="O126" s="46">
        <v>1990.3</v>
      </c>
      <c r="P126" s="100">
        <v>1536.6</v>
      </c>
      <c r="Q126" s="100">
        <v>453.7</v>
      </c>
      <c r="R126" s="100"/>
      <c r="S126" s="47">
        <f t="shared" si="104"/>
        <v>1990.3</v>
      </c>
      <c r="T126" s="100"/>
      <c r="U126" s="100"/>
      <c r="V126" s="129">
        <f t="shared" si="105"/>
        <v>0</v>
      </c>
      <c r="W126" s="50">
        <v>4</v>
      </c>
      <c r="X126" s="51"/>
      <c r="Y126" s="51">
        <v>4</v>
      </c>
      <c r="Z126" s="51"/>
      <c r="AA126" s="51"/>
      <c r="AB126" s="52">
        <f t="shared" si="106"/>
        <v>0</v>
      </c>
      <c r="AC126" s="85">
        <f t="shared" si="52"/>
        <v>4</v>
      </c>
      <c r="AD126" s="53">
        <f t="shared" si="53"/>
        <v>0</v>
      </c>
    </row>
    <row r="127" spans="1:30" ht="15.75" x14ac:dyDescent="0.25">
      <c r="B127" s="180"/>
      <c r="C127" s="100" t="s">
        <v>132</v>
      </c>
      <c r="D127" s="42">
        <v>0.68500000000000005</v>
      </c>
      <c r="E127" s="43">
        <v>6770.3</v>
      </c>
      <c r="F127" s="43">
        <f t="shared" si="87"/>
        <v>4637.6555000000008</v>
      </c>
      <c r="G127" s="130">
        <v>4475.8</v>
      </c>
      <c r="H127" s="100"/>
      <c r="I127" s="100"/>
      <c r="J127" s="46"/>
      <c r="K127" s="46"/>
      <c r="L127" s="46"/>
      <c r="M127" s="46">
        <f t="shared" si="102"/>
        <v>4475.8</v>
      </c>
      <c r="N127" s="46">
        <f t="shared" si="103"/>
        <v>-161.85550000000057</v>
      </c>
      <c r="O127" s="46">
        <v>964.9</v>
      </c>
      <c r="P127" s="100">
        <v>743.1</v>
      </c>
      <c r="Q127" s="100">
        <v>221.8</v>
      </c>
      <c r="R127" s="100"/>
      <c r="S127" s="47">
        <f t="shared" si="104"/>
        <v>964.9</v>
      </c>
      <c r="T127" s="100"/>
      <c r="U127" s="100"/>
      <c r="V127" s="129">
        <f t="shared" si="105"/>
        <v>0</v>
      </c>
      <c r="W127" s="50">
        <v>4</v>
      </c>
      <c r="X127" s="51"/>
      <c r="Y127" s="51">
        <v>3</v>
      </c>
      <c r="Z127" s="51"/>
      <c r="AA127" s="51"/>
      <c r="AB127" s="52">
        <f t="shared" si="106"/>
        <v>-1</v>
      </c>
      <c r="AC127" s="85">
        <f t="shared" si="52"/>
        <v>3</v>
      </c>
      <c r="AD127" s="53">
        <f t="shared" si="53"/>
        <v>-1</v>
      </c>
    </row>
    <row r="128" spans="1:30" ht="15.75" x14ac:dyDescent="0.25">
      <c r="B128" s="180"/>
      <c r="C128" s="182" t="s">
        <v>133</v>
      </c>
      <c r="D128" s="42">
        <v>1.6020000000000001</v>
      </c>
      <c r="E128" s="43">
        <v>3872.4</v>
      </c>
      <c r="F128" s="43">
        <f t="shared" si="87"/>
        <v>6203.5848000000005</v>
      </c>
      <c r="G128" s="130">
        <v>6014.7</v>
      </c>
      <c r="H128" s="100"/>
      <c r="I128" s="100"/>
      <c r="J128" s="46"/>
      <c r="K128" s="46"/>
      <c r="L128" s="46"/>
      <c r="M128" s="46">
        <f t="shared" si="102"/>
        <v>6014.7</v>
      </c>
      <c r="N128" s="46">
        <f t="shared" si="103"/>
        <v>-188.88480000000072</v>
      </c>
      <c r="O128" s="46">
        <v>1662</v>
      </c>
      <c r="P128" s="100">
        <v>1298.5</v>
      </c>
      <c r="Q128" s="100">
        <v>363.5</v>
      </c>
      <c r="R128" s="100"/>
      <c r="S128" s="47">
        <f t="shared" si="104"/>
        <v>1662</v>
      </c>
      <c r="T128" s="100"/>
      <c r="U128" s="100"/>
      <c r="V128" s="129">
        <f t="shared" si="105"/>
        <v>0</v>
      </c>
      <c r="W128" s="82">
        <v>5</v>
      </c>
      <c r="X128" s="51"/>
      <c r="Y128" s="51">
        <v>5</v>
      </c>
      <c r="Z128" s="51"/>
      <c r="AA128" s="51"/>
      <c r="AB128" s="52">
        <f t="shared" si="106"/>
        <v>0</v>
      </c>
      <c r="AC128" s="85">
        <f t="shared" si="52"/>
        <v>5</v>
      </c>
      <c r="AD128" s="53">
        <f t="shared" si="53"/>
        <v>0</v>
      </c>
    </row>
    <row r="129" spans="2:30" ht="15.75" x14ac:dyDescent="0.25">
      <c r="B129" s="180"/>
      <c r="C129" s="181" t="s">
        <v>134</v>
      </c>
      <c r="D129" s="42">
        <v>1.1870000000000001</v>
      </c>
      <c r="E129" s="43">
        <v>4081.9</v>
      </c>
      <c r="F129" s="43">
        <f t="shared" si="87"/>
        <v>4845.2153000000008</v>
      </c>
      <c r="G129" s="130">
        <v>3717</v>
      </c>
      <c r="H129" s="100"/>
      <c r="I129" s="100"/>
      <c r="J129" s="46"/>
      <c r="K129" s="46"/>
      <c r="L129" s="46"/>
      <c r="M129" s="46">
        <f t="shared" si="102"/>
        <v>3717</v>
      </c>
      <c r="N129" s="46">
        <f t="shared" si="103"/>
        <v>-1128.2153000000008</v>
      </c>
      <c r="O129" s="46">
        <v>1169</v>
      </c>
      <c r="P129" s="100">
        <v>852.3</v>
      </c>
      <c r="Q129" s="100">
        <v>316.7</v>
      </c>
      <c r="R129" s="100"/>
      <c r="S129" s="47">
        <f t="shared" si="104"/>
        <v>1169</v>
      </c>
      <c r="T129" s="100"/>
      <c r="U129" s="100"/>
      <c r="V129" s="129">
        <f t="shared" si="105"/>
        <v>0</v>
      </c>
      <c r="W129" s="50">
        <v>4</v>
      </c>
      <c r="X129" s="51"/>
      <c r="Y129" s="51">
        <v>3</v>
      </c>
      <c r="Z129" s="51"/>
      <c r="AA129" s="51"/>
      <c r="AB129" s="52">
        <f t="shared" si="106"/>
        <v>-1</v>
      </c>
      <c r="AC129" s="85">
        <f t="shared" si="52"/>
        <v>3</v>
      </c>
      <c r="AD129" s="53">
        <f t="shared" si="53"/>
        <v>-1</v>
      </c>
    </row>
    <row r="130" spans="2:30" ht="15.75" x14ac:dyDescent="0.25">
      <c r="B130" s="180"/>
      <c r="C130" s="145" t="s">
        <v>135</v>
      </c>
      <c r="D130" s="42">
        <v>1.883</v>
      </c>
      <c r="E130" s="43">
        <v>3482.8</v>
      </c>
      <c r="F130" s="43">
        <f t="shared" si="87"/>
        <v>6558.1124</v>
      </c>
      <c r="G130" s="130">
        <v>5740.8</v>
      </c>
      <c r="H130" s="100"/>
      <c r="I130" s="100"/>
      <c r="J130" s="46"/>
      <c r="K130" s="46"/>
      <c r="L130" s="46"/>
      <c r="M130" s="46">
        <f t="shared" si="102"/>
        <v>5740.8</v>
      </c>
      <c r="N130" s="46">
        <f t="shared" si="103"/>
        <v>-817.3123999999998</v>
      </c>
      <c r="O130" s="46">
        <v>2173.9</v>
      </c>
      <c r="P130" s="100">
        <v>1672.4</v>
      </c>
      <c r="Q130" s="100">
        <v>501.5</v>
      </c>
      <c r="R130" s="100"/>
      <c r="S130" s="47">
        <f t="shared" si="104"/>
        <v>2173.9</v>
      </c>
      <c r="T130" s="100"/>
      <c r="U130" s="100"/>
      <c r="V130" s="129">
        <f t="shared" si="105"/>
        <v>0</v>
      </c>
      <c r="W130" s="82">
        <v>5</v>
      </c>
      <c r="X130" s="51"/>
      <c r="Y130" s="51">
        <v>4</v>
      </c>
      <c r="Z130" s="51"/>
      <c r="AA130" s="51"/>
      <c r="AB130" s="52">
        <f t="shared" si="106"/>
        <v>-1</v>
      </c>
      <c r="AC130" s="85">
        <f t="shared" si="52"/>
        <v>4</v>
      </c>
      <c r="AD130" s="53">
        <f t="shared" si="53"/>
        <v>-1</v>
      </c>
    </row>
    <row r="131" spans="2:30" ht="14.25" customHeight="1" thickBot="1" x14ac:dyDescent="0.3">
      <c r="B131" s="183"/>
      <c r="C131" s="64" t="s">
        <v>66</v>
      </c>
      <c r="D131" s="132"/>
      <c r="E131" s="57"/>
      <c r="F131" s="57"/>
      <c r="G131" s="133">
        <f t="shared" ref="G131:V131" si="107">ROUND(SUM(G125:G130),3)</f>
        <v>32687.4</v>
      </c>
      <c r="H131" s="133">
        <f t="shared" si="107"/>
        <v>0</v>
      </c>
      <c r="I131" s="133">
        <f t="shared" si="107"/>
        <v>0</v>
      </c>
      <c r="J131" s="133">
        <f t="shared" si="107"/>
        <v>0</v>
      </c>
      <c r="K131" s="133">
        <f t="shared" si="107"/>
        <v>0</v>
      </c>
      <c r="L131" s="133">
        <f t="shared" si="107"/>
        <v>104.4</v>
      </c>
      <c r="M131" s="133">
        <f t="shared" si="107"/>
        <v>32791.800000000003</v>
      </c>
      <c r="N131" s="59"/>
      <c r="O131" s="133">
        <f t="shared" ref="O131:S131" si="108">ROUND(SUM(O125:O130),3)</f>
        <v>10091.200000000001</v>
      </c>
      <c r="P131" s="133">
        <f t="shared" si="108"/>
        <v>7739.7</v>
      </c>
      <c r="Q131" s="133">
        <f t="shared" si="108"/>
        <v>2351.5</v>
      </c>
      <c r="R131" s="133">
        <f t="shared" si="108"/>
        <v>10</v>
      </c>
      <c r="S131" s="133">
        <f t="shared" si="108"/>
        <v>10101.200000000001</v>
      </c>
      <c r="T131" s="133">
        <f t="shared" si="107"/>
        <v>0</v>
      </c>
      <c r="U131" s="133">
        <f t="shared" si="107"/>
        <v>0</v>
      </c>
      <c r="V131" s="134">
        <f t="shared" si="107"/>
        <v>0</v>
      </c>
      <c r="W131" s="135"/>
      <c r="X131" s="133">
        <f t="shared" ref="X131:AA131" si="109">ROUND(SUM(X125:X130),3)</f>
        <v>0</v>
      </c>
      <c r="Y131" s="133">
        <f t="shared" si="109"/>
        <v>23.9</v>
      </c>
      <c r="Z131" s="133">
        <f t="shared" si="109"/>
        <v>0</v>
      </c>
      <c r="AA131" s="133">
        <f t="shared" si="109"/>
        <v>0.1</v>
      </c>
      <c r="AB131" s="64"/>
      <c r="AC131" s="136">
        <f t="shared" si="52"/>
        <v>24</v>
      </c>
      <c r="AD131" s="66"/>
    </row>
    <row r="132" spans="2:30" ht="15.75" x14ac:dyDescent="0.25">
      <c r="B132" s="121" t="s">
        <v>56</v>
      </c>
      <c r="C132" s="35" t="s">
        <v>136</v>
      </c>
      <c r="D132" s="68">
        <v>3.177</v>
      </c>
      <c r="E132" s="69">
        <v>2496.1999999999998</v>
      </c>
      <c r="F132" s="69">
        <f t="shared" si="87"/>
        <v>7930.4273999999996</v>
      </c>
      <c r="G132" s="122">
        <v>7102.4</v>
      </c>
      <c r="H132" s="123"/>
      <c r="I132" s="123"/>
      <c r="J132" s="71"/>
      <c r="K132" s="71"/>
      <c r="L132" s="71">
        <v>110.1</v>
      </c>
      <c r="M132" s="71">
        <f t="shared" ref="M132:M139" si="110">G132+L132</f>
        <v>7212.5</v>
      </c>
      <c r="N132" s="71">
        <f t="shared" ref="N132:N139" si="111">M132-F132</f>
        <v>-717.92739999999958</v>
      </c>
      <c r="O132" s="71">
        <v>2233.1999999999998</v>
      </c>
      <c r="P132" s="123">
        <v>1715.2</v>
      </c>
      <c r="Q132" s="123">
        <v>518</v>
      </c>
      <c r="R132" s="123"/>
      <c r="S132" s="72">
        <f t="shared" ref="S132:S139" si="112">O132+R132</f>
        <v>2233.1999999999998</v>
      </c>
      <c r="T132" s="123"/>
      <c r="U132" s="123"/>
      <c r="V132" s="124">
        <f t="shared" ref="V132:V139" si="113">T132+U132</f>
        <v>0</v>
      </c>
      <c r="W132" s="75">
        <v>6</v>
      </c>
      <c r="X132" s="35"/>
      <c r="Y132" s="35">
        <v>5</v>
      </c>
      <c r="Z132" s="35"/>
      <c r="AA132" s="35"/>
      <c r="AB132" s="76">
        <f t="shared" ref="AB132:AB139" si="114">(Y132+AA132)-W132</f>
        <v>-1</v>
      </c>
      <c r="AC132" s="125">
        <f t="shared" si="52"/>
        <v>5</v>
      </c>
      <c r="AD132" s="77">
        <f t="shared" si="53"/>
        <v>-1</v>
      </c>
    </row>
    <row r="133" spans="2:30" ht="15.75" x14ac:dyDescent="0.25">
      <c r="B133" s="126"/>
      <c r="C133" s="167" t="s">
        <v>137</v>
      </c>
      <c r="D133" s="42">
        <v>1.5920000000000001</v>
      </c>
      <c r="E133" s="43">
        <v>3106.7</v>
      </c>
      <c r="F133" s="43">
        <f t="shared" si="87"/>
        <v>4945.8663999999999</v>
      </c>
      <c r="G133" s="130">
        <v>4154.1000000000004</v>
      </c>
      <c r="H133" s="100"/>
      <c r="I133" s="100"/>
      <c r="J133" s="46"/>
      <c r="K133" s="46"/>
      <c r="L133" s="46">
        <v>55</v>
      </c>
      <c r="M133" s="46">
        <f t="shared" si="110"/>
        <v>4209.1000000000004</v>
      </c>
      <c r="N133" s="46">
        <f t="shared" si="111"/>
        <v>-736.76639999999952</v>
      </c>
      <c r="O133" s="46">
        <v>1958.8</v>
      </c>
      <c r="P133" s="100">
        <v>1504.4</v>
      </c>
      <c r="Q133" s="100">
        <v>454.3</v>
      </c>
      <c r="R133" s="100"/>
      <c r="S133" s="47">
        <f t="shared" si="112"/>
        <v>1958.8</v>
      </c>
      <c r="T133" s="100"/>
      <c r="U133" s="100"/>
      <c r="V133" s="129">
        <f t="shared" si="113"/>
        <v>0</v>
      </c>
      <c r="W133" s="50">
        <v>5</v>
      </c>
      <c r="X133" s="51"/>
      <c r="Y133" s="51">
        <v>5</v>
      </c>
      <c r="Z133" s="51"/>
      <c r="AA133" s="51"/>
      <c r="AB133" s="52">
        <f t="shared" si="114"/>
        <v>0</v>
      </c>
      <c r="AC133" s="85">
        <f t="shared" si="52"/>
        <v>5</v>
      </c>
      <c r="AD133" s="53">
        <f t="shared" si="53"/>
        <v>0</v>
      </c>
    </row>
    <row r="134" spans="2:30" ht="15.75" x14ac:dyDescent="0.25">
      <c r="B134" s="126"/>
      <c r="C134" s="100" t="s">
        <v>138</v>
      </c>
      <c r="D134" s="42">
        <v>2.0459999999999998</v>
      </c>
      <c r="E134" s="43">
        <v>3204.2</v>
      </c>
      <c r="F134" s="43">
        <f t="shared" si="87"/>
        <v>6555.7931999999992</v>
      </c>
      <c r="G134" s="130">
        <v>5849.2</v>
      </c>
      <c r="H134" s="100"/>
      <c r="I134" s="100"/>
      <c r="J134" s="46"/>
      <c r="K134" s="46"/>
      <c r="L134" s="46">
        <v>71.2</v>
      </c>
      <c r="M134" s="46">
        <f t="shared" si="110"/>
        <v>5920.4</v>
      </c>
      <c r="N134" s="46">
        <f t="shared" si="111"/>
        <v>-635.39319999999952</v>
      </c>
      <c r="O134" s="46">
        <v>2233.1</v>
      </c>
      <c r="P134" s="100">
        <v>1718.8</v>
      </c>
      <c r="Q134" s="100">
        <v>519.1</v>
      </c>
      <c r="R134" s="100"/>
      <c r="S134" s="47">
        <f t="shared" si="112"/>
        <v>2233.1</v>
      </c>
      <c r="T134" s="100"/>
      <c r="U134" s="100"/>
      <c r="V134" s="129">
        <f t="shared" si="113"/>
        <v>0</v>
      </c>
      <c r="W134" s="50">
        <v>5</v>
      </c>
      <c r="X134" s="51"/>
      <c r="Y134" s="51">
        <v>5</v>
      </c>
      <c r="Z134" s="51"/>
      <c r="AA134" s="51"/>
      <c r="AB134" s="52">
        <f t="shared" si="114"/>
        <v>0</v>
      </c>
      <c r="AC134" s="85">
        <f t="shared" si="52"/>
        <v>5</v>
      </c>
      <c r="AD134" s="53">
        <f t="shared" si="53"/>
        <v>0</v>
      </c>
    </row>
    <row r="135" spans="2:30" ht="15.75" x14ac:dyDescent="0.25">
      <c r="B135" s="126"/>
      <c r="C135" s="100" t="s">
        <v>139</v>
      </c>
      <c r="D135" s="42">
        <v>1.6679999999999999</v>
      </c>
      <c r="E135" s="43">
        <v>3448.1</v>
      </c>
      <c r="F135" s="43">
        <f t="shared" si="87"/>
        <v>5751.4307999999992</v>
      </c>
      <c r="G135" s="130">
        <v>5438.8</v>
      </c>
      <c r="H135" s="100"/>
      <c r="I135" s="100"/>
      <c r="J135" s="46"/>
      <c r="K135" s="46"/>
      <c r="L135" s="46">
        <v>58.4</v>
      </c>
      <c r="M135" s="46">
        <f t="shared" si="110"/>
        <v>5497.2</v>
      </c>
      <c r="N135" s="46">
        <f t="shared" si="111"/>
        <v>-254.23079999999936</v>
      </c>
      <c r="O135" s="46">
        <v>1214.4000000000001</v>
      </c>
      <c r="P135" s="100">
        <v>932.7</v>
      </c>
      <c r="Q135" s="100">
        <v>281.7</v>
      </c>
      <c r="R135" s="100"/>
      <c r="S135" s="47">
        <f t="shared" si="112"/>
        <v>1214.4000000000001</v>
      </c>
      <c r="T135" s="100"/>
      <c r="U135" s="100"/>
      <c r="V135" s="129">
        <f t="shared" si="113"/>
        <v>0</v>
      </c>
      <c r="W135" s="50">
        <v>5</v>
      </c>
      <c r="X135" s="51"/>
      <c r="Y135" s="51">
        <v>3</v>
      </c>
      <c r="Z135" s="51"/>
      <c r="AA135" s="51"/>
      <c r="AB135" s="52">
        <f t="shared" si="114"/>
        <v>-2</v>
      </c>
      <c r="AC135" s="85">
        <f t="shared" si="52"/>
        <v>3</v>
      </c>
      <c r="AD135" s="53">
        <f t="shared" si="53"/>
        <v>-2</v>
      </c>
    </row>
    <row r="136" spans="2:30" ht="15.75" x14ac:dyDescent="0.25">
      <c r="B136" s="126"/>
      <c r="C136" s="100" t="s">
        <v>140</v>
      </c>
      <c r="D136" s="42">
        <v>3.1640000000000001</v>
      </c>
      <c r="E136" s="43">
        <v>2195.6</v>
      </c>
      <c r="F136" s="43">
        <f t="shared" si="87"/>
        <v>6946.8783999999996</v>
      </c>
      <c r="G136" s="130">
        <v>6683</v>
      </c>
      <c r="H136" s="100"/>
      <c r="I136" s="100"/>
      <c r="J136" s="46"/>
      <c r="K136" s="46"/>
      <c r="L136" s="46">
        <v>108.8</v>
      </c>
      <c r="M136" s="46">
        <f t="shared" si="110"/>
        <v>6791.8</v>
      </c>
      <c r="N136" s="46">
        <f t="shared" si="111"/>
        <v>-155.07839999999942</v>
      </c>
      <c r="O136" s="46">
        <v>1832.7</v>
      </c>
      <c r="P136" s="100">
        <v>1407.6</v>
      </c>
      <c r="Q136" s="100">
        <v>425.1</v>
      </c>
      <c r="R136" s="100"/>
      <c r="S136" s="47">
        <f t="shared" si="112"/>
        <v>1832.7</v>
      </c>
      <c r="T136" s="100"/>
      <c r="U136" s="100"/>
      <c r="V136" s="129">
        <f t="shared" si="113"/>
        <v>0</v>
      </c>
      <c r="W136" s="50">
        <v>5</v>
      </c>
      <c r="X136" s="51"/>
      <c r="Y136" s="51">
        <v>4</v>
      </c>
      <c r="Z136" s="51"/>
      <c r="AA136" s="51"/>
      <c r="AB136" s="52">
        <f t="shared" si="114"/>
        <v>-1</v>
      </c>
      <c r="AC136" s="85">
        <f t="shared" si="52"/>
        <v>4</v>
      </c>
      <c r="AD136" s="53">
        <f t="shared" si="53"/>
        <v>-1</v>
      </c>
    </row>
    <row r="137" spans="2:30" ht="15.75" x14ac:dyDescent="0.25">
      <c r="B137" s="126"/>
      <c r="C137" s="100" t="s">
        <v>141</v>
      </c>
      <c r="D137" s="42">
        <v>3.0009999999999999</v>
      </c>
      <c r="E137" s="43">
        <v>2766</v>
      </c>
      <c r="F137" s="43">
        <f t="shared" si="87"/>
        <v>8300.7659999999996</v>
      </c>
      <c r="G137" s="130">
        <v>7838</v>
      </c>
      <c r="H137" s="100"/>
      <c r="I137" s="100"/>
      <c r="J137" s="46"/>
      <c r="K137" s="46"/>
      <c r="L137" s="46">
        <v>104.5</v>
      </c>
      <c r="M137" s="46">
        <f t="shared" si="110"/>
        <v>7942.5</v>
      </c>
      <c r="N137" s="46">
        <f t="shared" si="111"/>
        <v>-358.26599999999962</v>
      </c>
      <c r="O137" s="46">
        <v>2636.4</v>
      </c>
      <c r="P137" s="100">
        <v>2024.8</v>
      </c>
      <c r="Q137" s="100">
        <v>611.5</v>
      </c>
      <c r="R137" s="100"/>
      <c r="S137" s="47">
        <f t="shared" si="112"/>
        <v>2636.4</v>
      </c>
      <c r="T137" s="100"/>
      <c r="U137" s="100"/>
      <c r="V137" s="129">
        <f t="shared" si="113"/>
        <v>0</v>
      </c>
      <c r="W137" s="50">
        <v>5</v>
      </c>
      <c r="X137" s="51"/>
      <c r="Y137" s="51">
        <v>5</v>
      </c>
      <c r="Z137" s="51"/>
      <c r="AA137" s="51"/>
      <c r="AB137" s="52">
        <f t="shared" si="114"/>
        <v>0</v>
      </c>
      <c r="AC137" s="85">
        <f t="shared" si="52"/>
        <v>5</v>
      </c>
      <c r="AD137" s="53">
        <f t="shared" si="53"/>
        <v>0</v>
      </c>
    </row>
    <row r="138" spans="2:30" ht="15.75" x14ac:dyDescent="0.25">
      <c r="B138" s="126"/>
      <c r="C138" s="100" t="s">
        <v>142</v>
      </c>
      <c r="D138" s="42">
        <v>1.097</v>
      </c>
      <c r="E138" s="43">
        <v>3765.7</v>
      </c>
      <c r="F138" s="43">
        <f t="shared" si="87"/>
        <v>4130.9728999999998</v>
      </c>
      <c r="G138" s="130">
        <v>4093.2</v>
      </c>
      <c r="H138" s="100"/>
      <c r="I138" s="100"/>
      <c r="J138" s="46"/>
      <c r="K138" s="46"/>
      <c r="L138" s="46">
        <v>37.799999999999997</v>
      </c>
      <c r="M138" s="46">
        <f t="shared" si="110"/>
        <v>4131</v>
      </c>
      <c r="N138" s="46">
        <f t="shared" si="111"/>
        <v>2.7100000000245927E-2</v>
      </c>
      <c r="O138" s="46">
        <v>1508.7</v>
      </c>
      <c r="P138" s="100">
        <v>1161.4000000000001</v>
      </c>
      <c r="Q138" s="100">
        <v>347.3</v>
      </c>
      <c r="R138" s="100"/>
      <c r="S138" s="47">
        <f t="shared" si="112"/>
        <v>1508.7</v>
      </c>
      <c r="T138" s="100"/>
      <c r="U138" s="100"/>
      <c r="V138" s="129">
        <f t="shared" si="113"/>
        <v>0</v>
      </c>
      <c r="W138" s="50">
        <v>4</v>
      </c>
      <c r="X138" s="51"/>
      <c r="Y138" s="51">
        <v>4</v>
      </c>
      <c r="Z138" s="51"/>
      <c r="AA138" s="51"/>
      <c r="AB138" s="52">
        <f t="shared" si="114"/>
        <v>0</v>
      </c>
      <c r="AC138" s="85">
        <f t="shared" si="52"/>
        <v>4</v>
      </c>
      <c r="AD138" s="53">
        <f t="shared" si="53"/>
        <v>0</v>
      </c>
    </row>
    <row r="139" spans="2:30" ht="15.75" x14ac:dyDescent="0.25">
      <c r="B139" s="126"/>
      <c r="C139" s="100" t="s">
        <v>143</v>
      </c>
      <c r="D139" s="42">
        <v>3.1850000000000001</v>
      </c>
      <c r="E139" s="43">
        <v>2501.1999999999998</v>
      </c>
      <c r="F139" s="43">
        <f t="shared" si="87"/>
        <v>7966.3219999999992</v>
      </c>
      <c r="G139" s="130">
        <v>7352.1</v>
      </c>
      <c r="H139" s="100"/>
      <c r="I139" s="100"/>
      <c r="J139" s="46"/>
      <c r="K139" s="46"/>
      <c r="L139" s="46">
        <v>110.5</v>
      </c>
      <c r="M139" s="46">
        <f t="shared" si="110"/>
        <v>7462.6</v>
      </c>
      <c r="N139" s="46">
        <f t="shared" si="111"/>
        <v>-503.72199999999884</v>
      </c>
      <c r="O139" s="46">
        <v>2977.3</v>
      </c>
      <c r="P139" s="100">
        <v>2286.6999999999998</v>
      </c>
      <c r="Q139" s="100">
        <v>690.6</v>
      </c>
      <c r="R139" s="100"/>
      <c r="S139" s="47">
        <f t="shared" si="112"/>
        <v>2977.3</v>
      </c>
      <c r="T139" s="100"/>
      <c r="U139" s="100"/>
      <c r="V139" s="129">
        <f t="shared" si="113"/>
        <v>0</v>
      </c>
      <c r="W139" s="50">
        <v>5</v>
      </c>
      <c r="X139" s="51"/>
      <c r="Y139" s="51">
        <v>5</v>
      </c>
      <c r="Z139" s="51"/>
      <c r="AA139" s="51"/>
      <c r="AB139" s="52">
        <f t="shared" si="114"/>
        <v>0</v>
      </c>
      <c r="AC139" s="85">
        <f t="shared" si="52"/>
        <v>5</v>
      </c>
      <c r="AD139" s="53">
        <f t="shared" si="53"/>
        <v>0</v>
      </c>
    </row>
    <row r="140" spans="2:30" ht="16.5" thickBot="1" x14ac:dyDescent="0.3">
      <c r="B140" s="131"/>
      <c r="C140" s="64" t="s">
        <v>66</v>
      </c>
      <c r="D140" s="132"/>
      <c r="E140" s="57"/>
      <c r="F140" s="57"/>
      <c r="G140" s="133">
        <f t="shared" ref="G140:V140" si="115">ROUND(SUM(G132:G139),3)</f>
        <v>48510.8</v>
      </c>
      <c r="H140" s="133">
        <f t="shared" si="115"/>
        <v>0</v>
      </c>
      <c r="I140" s="133">
        <f t="shared" si="115"/>
        <v>0</v>
      </c>
      <c r="J140" s="133">
        <f t="shared" si="115"/>
        <v>0</v>
      </c>
      <c r="K140" s="133">
        <f t="shared" si="115"/>
        <v>0</v>
      </c>
      <c r="L140" s="133">
        <f t="shared" si="115"/>
        <v>656.3</v>
      </c>
      <c r="M140" s="133">
        <f t="shared" si="115"/>
        <v>49167.1</v>
      </c>
      <c r="N140" s="59"/>
      <c r="O140" s="133">
        <f t="shared" ref="O140:S140" si="116">ROUND(SUM(O132:O139),3)</f>
        <v>16594.599999999999</v>
      </c>
      <c r="P140" s="133">
        <f t="shared" si="116"/>
        <v>12751.6</v>
      </c>
      <c r="Q140" s="133">
        <f t="shared" si="116"/>
        <v>3847.6</v>
      </c>
      <c r="R140" s="133">
        <f t="shared" si="116"/>
        <v>0</v>
      </c>
      <c r="S140" s="133">
        <f t="shared" si="116"/>
        <v>16594.599999999999</v>
      </c>
      <c r="T140" s="133">
        <f t="shared" si="115"/>
        <v>0</v>
      </c>
      <c r="U140" s="133">
        <f t="shared" si="115"/>
        <v>0</v>
      </c>
      <c r="V140" s="134">
        <f t="shared" si="115"/>
        <v>0</v>
      </c>
      <c r="W140" s="135"/>
      <c r="X140" s="133">
        <f t="shared" ref="X140:AA140" si="117">ROUND(SUM(X132:X139),3)</f>
        <v>0</v>
      </c>
      <c r="Y140" s="133">
        <f t="shared" si="117"/>
        <v>36</v>
      </c>
      <c r="Z140" s="133">
        <f t="shared" si="117"/>
        <v>0</v>
      </c>
      <c r="AA140" s="133">
        <f t="shared" si="117"/>
        <v>0</v>
      </c>
      <c r="AB140" s="64"/>
      <c r="AC140" s="136">
        <f t="shared" ref="AC140:AC158" si="118">Y140+AA140</f>
        <v>36</v>
      </c>
      <c r="AD140" s="66"/>
    </row>
    <row r="141" spans="2:30" ht="15.75" x14ac:dyDescent="0.25">
      <c r="B141" s="121" t="s">
        <v>57</v>
      </c>
      <c r="C141" s="35" t="s">
        <v>144</v>
      </c>
      <c r="D141" s="68">
        <v>12.833</v>
      </c>
      <c r="E141" s="69">
        <v>350.2</v>
      </c>
      <c r="F141" s="69">
        <f t="shared" si="87"/>
        <v>4494.1166000000003</v>
      </c>
      <c r="G141" s="122">
        <v>4020.7</v>
      </c>
      <c r="H141" s="123"/>
      <c r="I141" s="123"/>
      <c r="J141" s="71"/>
      <c r="K141" s="71"/>
      <c r="L141" s="71">
        <v>4.9000000000000004</v>
      </c>
      <c r="M141" s="71">
        <f t="shared" ref="M141:M146" si="119">G141+L141</f>
        <v>4025.6</v>
      </c>
      <c r="N141" s="71">
        <f t="shared" ref="N141:N146" si="120">M141-F141</f>
        <v>-468.51660000000038</v>
      </c>
      <c r="O141" s="71">
        <v>1669.1</v>
      </c>
      <c r="P141" s="123">
        <v>1282.7</v>
      </c>
      <c r="Q141" s="123">
        <v>386.4</v>
      </c>
      <c r="R141" s="123"/>
      <c r="S141" s="72">
        <f t="shared" ref="S141:S146" si="121">O141+R141</f>
        <v>1669.1</v>
      </c>
      <c r="T141" s="123"/>
      <c r="U141" s="123"/>
      <c r="V141" s="124">
        <f t="shared" ref="V141:V146" si="122">T141+U141</f>
        <v>0</v>
      </c>
      <c r="W141" s="75">
        <v>4</v>
      </c>
      <c r="X141" s="35"/>
      <c r="Y141" s="35">
        <v>3.75</v>
      </c>
      <c r="Z141" s="35"/>
      <c r="AA141" s="35"/>
      <c r="AB141" s="76">
        <f t="shared" ref="AB141:AB146" si="123">(Y141+AA141)-W141</f>
        <v>-0.25</v>
      </c>
      <c r="AC141" s="184">
        <f t="shared" si="118"/>
        <v>3.75</v>
      </c>
      <c r="AD141" s="185">
        <f t="shared" ref="AD141:AD158" si="124">AC141-W141</f>
        <v>-0.25</v>
      </c>
    </row>
    <row r="142" spans="2:30" ht="15.75" x14ac:dyDescent="0.25">
      <c r="B142" s="126"/>
      <c r="C142" s="145" t="s">
        <v>145</v>
      </c>
      <c r="D142" s="42">
        <v>0.44700000000000001</v>
      </c>
      <c r="E142" s="43">
        <v>7757.5</v>
      </c>
      <c r="F142" s="43">
        <f t="shared" si="87"/>
        <v>3467.6025</v>
      </c>
      <c r="G142" s="130">
        <v>2730.5</v>
      </c>
      <c r="H142" s="100"/>
      <c r="I142" s="100"/>
      <c r="J142" s="46"/>
      <c r="K142" s="46"/>
      <c r="L142" s="46">
        <v>63.3</v>
      </c>
      <c r="M142" s="46">
        <f t="shared" si="119"/>
        <v>2793.8</v>
      </c>
      <c r="N142" s="46">
        <f t="shared" si="120"/>
        <v>-673.80249999999978</v>
      </c>
      <c r="O142" s="46">
        <v>919.4</v>
      </c>
      <c r="P142" s="100">
        <v>705.5</v>
      </c>
      <c r="Q142" s="100">
        <v>213.9</v>
      </c>
      <c r="R142" s="100"/>
      <c r="S142" s="47">
        <f t="shared" si="121"/>
        <v>919.4</v>
      </c>
      <c r="T142" s="100"/>
      <c r="U142" s="100"/>
      <c r="V142" s="129">
        <f t="shared" si="122"/>
        <v>0</v>
      </c>
      <c r="W142" s="82">
        <v>5</v>
      </c>
      <c r="X142" s="51"/>
      <c r="Y142" s="51">
        <v>3</v>
      </c>
      <c r="Z142" s="51"/>
      <c r="AA142" s="51"/>
      <c r="AB142" s="52">
        <f t="shared" si="123"/>
        <v>-2</v>
      </c>
      <c r="AC142" s="85">
        <f t="shared" si="118"/>
        <v>3</v>
      </c>
      <c r="AD142" s="53">
        <f t="shared" si="124"/>
        <v>-2</v>
      </c>
    </row>
    <row r="143" spans="2:30" ht="15" customHeight="1" x14ac:dyDescent="0.25">
      <c r="B143" s="126"/>
      <c r="C143" s="145" t="s">
        <v>146</v>
      </c>
      <c r="D143" s="42">
        <v>0.73399999999999999</v>
      </c>
      <c r="E143" s="43">
        <v>4579.8999999999996</v>
      </c>
      <c r="F143" s="43">
        <f t="shared" si="87"/>
        <v>3361.6465999999996</v>
      </c>
      <c r="G143" s="130">
        <v>2835</v>
      </c>
      <c r="H143" s="100"/>
      <c r="I143" s="100"/>
      <c r="J143" s="46"/>
      <c r="K143" s="46"/>
      <c r="L143" s="46">
        <v>63.3</v>
      </c>
      <c r="M143" s="46">
        <f t="shared" si="119"/>
        <v>2898.3</v>
      </c>
      <c r="N143" s="46">
        <f t="shared" si="120"/>
        <v>-463.3465999999994</v>
      </c>
      <c r="O143" s="46">
        <v>979.9</v>
      </c>
      <c r="P143" s="100">
        <v>756.2</v>
      </c>
      <c r="Q143" s="100">
        <v>223.7</v>
      </c>
      <c r="R143" s="100"/>
      <c r="S143" s="47">
        <f t="shared" si="121"/>
        <v>979.9</v>
      </c>
      <c r="T143" s="100"/>
      <c r="U143" s="100"/>
      <c r="V143" s="129">
        <f t="shared" si="122"/>
        <v>0</v>
      </c>
      <c r="W143" s="50">
        <v>5</v>
      </c>
      <c r="X143" s="51"/>
      <c r="Y143" s="51">
        <v>3</v>
      </c>
      <c r="Z143" s="51"/>
      <c r="AA143" s="51"/>
      <c r="AB143" s="52">
        <f t="shared" si="123"/>
        <v>-2</v>
      </c>
      <c r="AC143" s="85">
        <f t="shared" si="118"/>
        <v>3</v>
      </c>
      <c r="AD143" s="53">
        <f t="shared" si="124"/>
        <v>-2</v>
      </c>
    </row>
    <row r="144" spans="2:30" ht="15.75" x14ac:dyDescent="0.25">
      <c r="B144" s="126"/>
      <c r="C144" s="100" t="s">
        <v>147</v>
      </c>
      <c r="D144" s="42">
        <v>3.2589999999999999</v>
      </c>
      <c r="E144" s="43">
        <v>2546.6</v>
      </c>
      <c r="F144" s="43">
        <f t="shared" si="87"/>
        <v>8299.3693999999996</v>
      </c>
      <c r="G144" s="130">
        <v>7785.7</v>
      </c>
      <c r="H144" s="100"/>
      <c r="I144" s="100"/>
      <c r="J144" s="46"/>
      <c r="K144" s="46"/>
      <c r="L144" s="46">
        <v>434.9</v>
      </c>
      <c r="M144" s="46">
        <f t="shared" si="119"/>
        <v>8220.6</v>
      </c>
      <c r="N144" s="46">
        <f t="shared" si="120"/>
        <v>-78.769399999999223</v>
      </c>
      <c r="O144" s="46">
        <v>2143.4</v>
      </c>
      <c r="P144" s="100">
        <v>1698.5</v>
      </c>
      <c r="Q144" s="100">
        <v>444.9</v>
      </c>
      <c r="R144" s="100"/>
      <c r="S144" s="47">
        <f t="shared" si="121"/>
        <v>2143.4</v>
      </c>
      <c r="T144" s="100"/>
      <c r="U144" s="100"/>
      <c r="V144" s="129">
        <f t="shared" si="122"/>
        <v>0</v>
      </c>
      <c r="W144" s="50">
        <v>5</v>
      </c>
      <c r="X144" s="51"/>
      <c r="Y144" s="51">
        <v>4</v>
      </c>
      <c r="Z144" s="51"/>
      <c r="AA144" s="51">
        <v>0.5</v>
      </c>
      <c r="AB144" s="52">
        <f t="shared" si="123"/>
        <v>-0.5</v>
      </c>
      <c r="AC144" s="85">
        <f t="shared" si="118"/>
        <v>4.5</v>
      </c>
      <c r="AD144" s="53">
        <f t="shared" si="124"/>
        <v>-0.5</v>
      </c>
    </row>
    <row r="145" spans="1:30" ht="15.75" x14ac:dyDescent="0.25">
      <c r="B145" s="126"/>
      <c r="C145" s="100" t="s">
        <v>148</v>
      </c>
      <c r="D145" s="42">
        <v>1.048</v>
      </c>
      <c r="E145" s="43">
        <v>4465.5</v>
      </c>
      <c r="F145" s="43">
        <f t="shared" si="87"/>
        <v>4679.8440000000001</v>
      </c>
      <c r="G145" s="130">
        <v>4029.9</v>
      </c>
      <c r="H145" s="100"/>
      <c r="I145" s="100"/>
      <c r="J145" s="46"/>
      <c r="K145" s="46"/>
      <c r="L145" s="46">
        <v>63.3</v>
      </c>
      <c r="M145" s="46">
        <f t="shared" si="119"/>
        <v>4093.2000000000003</v>
      </c>
      <c r="N145" s="46">
        <f t="shared" si="120"/>
        <v>-586.64399999999978</v>
      </c>
      <c r="O145" s="46">
        <v>1329.1</v>
      </c>
      <c r="P145" s="100">
        <v>1024</v>
      </c>
      <c r="Q145" s="100">
        <v>305.10000000000002</v>
      </c>
      <c r="R145" s="100"/>
      <c r="S145" s="47">
        <f t="shared" si="121"/>
        <v>1329.1</v>
      </c>
      <c r="T145" s="100"/>
      <c r="U145" s="100"/>
      <c r="V145" s="129">
        <f t="shared" si="122"/>
        <v>0</v>
      </c>
      <c r="W145" s="50">
        <v>4</v>
      </c>
      <c r="X145" s="51"/>
      <c r="Y145" s="51">
        <v>3</v>
      </c>
      <c r="Z145" s="51"/>
      <c r="AA145" s="51"/>
      <c r="AB145" s="52">
        <f t="shared" si="123"/>
        <v>-1</v>
      </c>
      <c r="AC145" s="85">
        <f t="shared" si="118"/>
        <v>3</v>
      </c>
      <c r="AD145" s="53">
        <f t="shared" si="124"/>
        <v>-1</v>
      </c>
    </row>
    <row r="146" spans="1:30" ht="15.75" x14ac:dyDescent="0.25">
      <c r="B146" s="126"/>
      <c r="C146" s="167" t="s">
        <v>149</v>
      </c>
      <c r="D146" s="42">
        <v>0.51100000000000001</v>
      </c>
      <c r="E146" s="43">
        <v>6970.7</v>
      </c>
      <c r="F146" s="43">
        <f t="shared" si="87"/>
        <v>3562.0277000000001</v>
      </c>
      <c r="G146" s="130">
        <v>3236.9</v>
      </c>
      <c r="H146" s="100"/>
      <c r="I146" s="100"/>
      <c r="J146" s="46"/>
      <c r="K146" s="46"/>
      <c r="L146" s="46">
        <v>63.3</v>
      </c>
      <c r="M146" s="46">
        <f t="shared" si="119"/>
        <v>3300.2000000000003</v>
      </c>
      <c r="N146" s="46">
        <f t="shared" si="120"/>
        <v>-261.82769999999982</v>
      </c>
      <c r="O146" s="46">
        <v>804.6</v>
      </c>
      <c r="P146" s="100">
        <v>620.70000000000005</v>
      </c>
      <c r="Q146" s="100">
        <v>183.9</v>
      </c>
      <c r="R146" s="100"/>
      <c r="S146" s="47">
        <f t="shared" si="121"/>
        <v>804.6</v>
      </c>
      <c r="T146" s="100"/>
      <c r="U146" s="100"/>
      <c r="V146" s="129">
        <f t="shared" si="122"/>
        <v>0</v>
      </c>
      <c r="W146" s="50">
        <v>3</v>
      </c>
      <c r="X146" s="51"/>
      <c r="Y146" s="51">
        <v>2</v>
      </c>
      <c r="Z146" s="51"/>
      <c r="AA146" s="51"/>
      <c r="AB146" s="52">
        <f t="shared" si="123"/>
        <v>-1</v>
      </c>
      <c r="AC146" s="85">
        <f t="shared" si="118"/>
        <v>2</v>
      </c>
      <c r="AD146" s="53">
        <f t="shared" si="124"/>
        <v>-1</v>
      </c>
    </row>
    <row r="147" spans="1:30" ht="16.5" thickBot="1" x14ac:dyDescent="0.3">
      <c r="B147" s="131"/>
      <c r="C147" s="64" t="s">
        <v>66</v>
      </c>
      <c r="D147" s="132"/>
      <c r="E147" s="57"/>
      <c r="F147" s="57"/>
      <c r="G147" s="133">
        <f t="shared" ref="G147:M147" si="125">ROUND(SUM(G141:G146),3)</f>
        <v>24638.7</v>
      </c>
      <c r="H147" s="133">
        <f t="shared" si="125"/>
        <v>0</v>
      </c>
      <c r="I147" s="133">
        <f t="shared" si="125"/>
        <v>0</v>
      </c>
      <c r="J147" s="133">
        <f t="shared" si="125"/>
        <v>0</v>
      </c>
      <c r="K147" s="133">
        <f t="shared" si="125"/>
        <v>0</v>
      </c>
      <c r="L147" s="133">
        <f t="shared" si="125"/>
        <v>693</v>
      </c>
      <c r="M147" s="133">
        <f t="shared" si="125"/>
        <v>25331.7</v>
      </c>
      <c r="N147" s="59"/>
      <c r="O147" s="133">
        <f t="shared" ref="O147:V147" si="126">ROUND(SUM(O141:O146),3)</f>
        <v>7845.5</v>
      </c>
      <c r="P147" s="133">
        <f t="shared" si="126"/>
        <v>6087.6</v>
      </c>
      <c r="Q147" s="133">
        <f t="shared" si="126"/>
        <v>1757.9</v>
      </c>
      <c r="R147" s="133">
        <f t="shared" si="126"/>
        <v>0</v>
      </c>
      <c r="S147" s="133">
        <f t="shared" si="126"/>
        <v>7845.5</v>
      </c>
      <c r="T147" s="133">
        <f t="shared" si="126"/>
        <v>0</v>
      </c>
      <c r="U147" s="133">
        <f t="shared" si="126"/>
        <v>0</v>
      </c>
      <c r="V147" s="134">
        <f t="shared" si="126"/>
        <v>0</v>
      </c>
      <c r="W147" s="135"/>
      <c r="X147" s="133">
        <f>ROUND(SUM(X141:X146),3)</f>
        <v>0</v>
      </c>
      <c r="Y147" s="176">
        <f>ROUND(SUM(Y141:Y146),3)</f>
        <v>18.75</v>
      </c>
      <c r="Z147" s="133">
        <f>ROUND(SUM(Z141:Z146),3)</f>
        <v>0</v>
      </c>
      <c r="AA147" s="133">
        <f>ROUND(SUM(AA141:AA146),3)</f>
        <v>0.5</v>
      </c>
      <c r="AB147" s="64"/>
      <c r="AC147" s="148">
        <f t="shared" si="118"/>
        <v>19.25</v>
      </c>
      <c r="AD147" s="66"/>
    </row>
    <row r="148" spans="1:30" ht="15.75" x14ac:dyDescent="0.25">
      <c r="B148" s="121" t="s">
        <v>58</v>
      </c>
      <c r="C148" s="159" t="s">
        <v>150</v>
      </c>
      <c r="D148" s="68">
        <v>7.2450000000000001</v>
      </c>
      <c r="E148" s="69">
        <v>165.9</v>
      </c>
      <c r="F148" s="69">
        <f t="shared" si="87"/>
        <v>1201.9455</v>
      </c>
      <c r="G148" s="122">
        <v>431.3</v>
      </c>
      <c r="H148" s="123"/>
      <c r="I148" s="123"/>
      <c r="J148" s="71"/>
      <c r="K148" s="71"/>
      <c r="L148" s="71">
        <v>191.2</v>
      </c>
      <c r="M148" s="71">
        <f>G148+L148</f>
        <v>622.5</v>
      </c>
      <c r="N148" s="71">
        <f>M148-F148</f>
        <v>-579.44550000000004</v>
      </c>
      <c r="O148" s="71"/>
      <c r="P148" s="123"/>
      <c r="Q148" s="123"/>
      <c r="R148" s="123"/>
      <c r="S148" s="70"/>
      <c r="T148" s="123"/>
      <c r="U148" s="123"/>
      <c r="V148" s="124">
        <f>T148+U148</f>
        <v>0</v>
      </c>
      <c r="W148" s="75">
        <v>1</v>
      </c>
      <c r="X148" s="35"/>
      <c r="Y148" s="35">
        <v>0</v>
      </c>
      <c r="Z148" s="35"/>
      <c r="AA148" s="35">
        <v>0</v>
      </c>
      <c r="AB148" s="76">
        <f t="shared" ref="AB148:AB151" si="127">(Y148+AA148)-W148</f>
        <v>-1</v>
      </c>
      <c r="AC148" s="125">
        <f t="shared" si="118"/>
        <v>0</v>
      </c>
      <c r="AD148" s="77">
        <f t="shared" si="124"/>
        <v>-1</v>
      </c>
    </row>
    <row r="149" spans="1:30" ht="15.75" x14ac:dyDescent="0.25">
      <c r="B149" s="126"/>
      <c r="C149" s="160" t="s">
        <v>151</v>
      </c>
      <c r="D149" s="42">
        <v>1.5189999999999999</v>
      </c>
      <c r="E149" s="43">
        <v>3604.5</v>
      </c>
      <c r="F149" s="43">
        <f t="shared" si="87"/>
        <v>5475.2354999999998</v>
      </c>
      <c r="G149" s="130">
        <v>5453.3</v>
      </c>
      <c r="H149" s="100"/>
      <c r="I149" s="100"/>
      <c r="J149" s="46"/>
      <c r="K149" s="46"/>
      <c r="L149" s="46">
        <f>126-423.3</f>
        <v>-297.3</v>
      </c>
      <c r="M149" s="46">
        <f>G149+L149</f>
        <v>5156</v>
      </c>
      <c r="N149" s="46">
        <f>M149-F149</f>
        <v>-319.23549999999977</v>
      </c>
      <c r="O149" s="46">
        <v>1850.3</v>
      </c>
      <c r="P149" s="100">
        <v>1425.8</v>
      </c>
      <c r="Q149" s="100">
        <v>424.5</v>
      </c>
      <c r="R149" s="100"/>
      <c r="S149" s="47">
        <f t="shared" ref="S149:S151" si="128">O149+R149</f>
        <v>1850.3</v>
      </c>
      <c r="T149" s="100"/>
      <c r="U149" s="100"/>
      <c r="V149" s="129">
        <f>T149+U149</f>
        <v>0</v>
      </c>
      <c r="W149" s="50">
        <v>5</v>
      </c>
      <c r="X149" s="51"/>
      <c r="Y149" s="51">
        <v>5</v>
      </c>
      <c r="Z149" s="51"/>
      <c r="AA149" s="51"/>
      <c r="AB149" s="52">
        <f t="shared" si="127"/>
        <v>0</v>
      </c>
      <c r="AC149" s="85">
        <f t="shared" si="118"/>
        <v>5</v>
      </c>
      <c r="AD149" s="53">
        <f t="shared" si="124"/>
        <v>0</v>
      </c>
    </row>
    <row r="150" spans="1:30" ht="15.75" x14ac:dyDescent="0.25">
      <c r="B150" s="126"/>
      <c r="C150" s="145" t="s">
        <v>152</v>
      </c>
      <c r="D150" s="42">
        <v>0.98599999999999999</v>
      </c>
      <c r="E150" s="43">
        <v>5989</v>
      </c>
      <c r="F150" s="43">
        <f t="shared" si="87"/>
        <v>5905.1539999999995</v>
      </c>
      <c r="G150" s="130">
        <v>6232.6</v>
      </c>
      <c r="H150" s="100"/>
      <c r="I150" s="100"/>
      <c r="J150" s="46"/>
      <c r="K150" s="46"/>
      <c r="L150" s="46">
        <f>86.2-423.3</f>
        <v>-337.1</v>
      </c>
      <c r="M150" s="46">
        <f>G150+L150</f>
        <v>5895.5</v>
      </c>
      <c r="N150" s="46">
        <f>M150-F150</f>
        <v>-9.6539999999995416</v>
      </c>
      <c r="O150" s="46">
        <v>1706.5</v>
      </c>
      <c r="P150" s="100">
        <v>1314.9</v>
      </c>
      <c r="Q150" s="100">
        <v>391.6</v>
      </c>
      <c r="R150" s="100"/>
      <c r="S150" s="47">
        <f t="shared" si="128"/>
        <v>1706.5</v>
      </c>
      <c r="T150" s="100"/>
      <c r="U150" s="100"/>
      <c r="V150" s="129">
        <f>T150+U150</f>
        <v>0</v>
      </c>
      <c r="W150" s="50">
        <v>5</v>
      </c>
      <c r="X150" s="51"/>
      <c r="Y150" s="51">
        <v>4</v>
      </c>
      <c r="Z150" s="51"/>
      <c r="AA150" s="51"/>
      <c r="AB150" s="52">
        <f t="shared" si="127"/>
        <v>-1</v>
      </c>
      <c r="AC150" s="85">
        <f t="shared" si="118"/>
        <v>4</v>
      </c>
      <c r="AD150" s="53">
        <f t="shared" si="124"/>
        <v>-1</v>
      </c>
    </row>
    <row r="151" spans="1:30" ht="15.75" x14ac:dyDescent="0.25">
      <c r="A151">
        <v>67</v>
      </c>
      <c r="B151" s="126"/>
      <c r="C151" s="182" t="s">
        <v>153</v>
      </c>
      <c r="D151" s="42">
        <v>1.4650000000000001</v>
      </c>
      <c r="E151" s="43">
        <v>4214.1000000000004</v>
      </c>
      <c r="F151" s="43">
        <f t="shared" si="87"/>
        <v>6173.656500000001</v>
      </c>
      <c r="G151" s="130">
        <v>5912.7</v>
      </c>
      <c r="H151" s="100"/>
      <c r="I151" s="100"/>
      <c r="J151" s="46"/>
      <c r="K151" s="46"/>
      <c r="L151" s="46">
        <f>170.2-423.3</f>
        <v>-253.10000000000002</v>
      </c>
      <c r="M151" s="46">
        <f>G151+L151</f>
        <v>5659.5999999999995</v>
      </c>
      <c r="N151" s="46">
        <f>M151-F151</f>
        <v>-514.05650000000151</v>
      </c>
      <c r="O151" s="46">
        <v>1962.9</v>
      </c>
      <c r="P151" s="100">
        <v>1507.6</v>
      </c>
      <c r="Q151" s="100">
        <v>455.3</v>
      </c>
      <c r="R151" s="100">
        <v>-231.4</v>
      </c>
      <c r="S151" s="47">
        <f t="shared" si="128"/>
        <v>1731.5</v>
      </c>
      <c r="T151" s="100"/>
      <c r="U151" s="100"/>
      <c r="V151" s="129">
        <f>T151+U151</f>
        <v>0</v>
      </c>
      <c r="W151" s="50">
        <v>5</v>
      </c>
      <c r="X151" s="51"/>
      <c r="Y151" s="51">
        <v>5</v>
      </c>
      <c r="Z151" s="51"/>
      <c r="AA151" s="51">
        <v>-1</v>
      </c>
      <c r="AB151" s="52">
        <f t="shared" si="127"/>
        <v>-1</v>
      </c>
      <c r="AC151" s="85">
        <f t="shared" si="118"/>
        <v>4</v>
      </c>
      <c r="AD151" s="53">
        <f t="shared" si="124"/>
        <v>-1</v>
      </c>
    </row>
    <row r="152" spans="1:30" ht="16.5" thickBot="1" x14ac:dyDescent="0.3">
      <c r="B152" s="131"/>
      <c r="C152" s="64" t="s">
        <v>66</v>
      </c>
      <c r="D152" s="146"/>
      <c r="E152" s="57"/>
      <c r="F152" s="57"/>
      <c r="G152" s="136">
        <f t="shared" ref="G152:L152" si="129">ROUND(SUM(G148:G151),3)</f>
        <v>18029.900000000001</v>
      </c>
      <c r="H152" s="136">
        <f t="shared" si="129"/>
        <v>0</v>
      </c>
      <c r="I152" s="136">
        <f t="shared" si="129"/>
        <v>0</v>
      </c>
      <c r="J152" s="136">
        <f t="shared" si="129"/>
        <v>0</v>
      </c>
      <c r="K152" s="136">
        <f t="shared" si="129"/>
        <v>0</v>
      </c>
      <c r="L152" s="136">
        <f t="shared" si="129"/>
        <v>-696.3</v>
      </c>
      <c r="M152" s="136">
        <f>ROUND(SUM(M148:M151),3)</f>
        <v>17333.599999999999</v>
      </c>
      <c r="N152" s="136"/>
      <c r="O152" s="136">
        <f t="shared" ref="O152:S152" si="130">ROUND(SUM(O148:O151),3)</f>
        <v>5519.7</v>
      </c>
      <c r="P152" s="136">
        <f t="shared" si="130"/>
        <v>4248.3</v>
      </c>
      <c r="Q152" s="136">
        <f t="shared" si="130"/>
        <v>1271.4000000000001</v>
      </c>
      <c r="R152" s="136">
        <f t="shared" si="130"/>
        <v>-231.4</v>
      </c>
      <c r="S152" s="136">
        <f t="shared" si="130"/>
        <v>5288.3</v>
      </c>
      <c r="T152" s="136">
        <f>ROUND(SUM(T148:T151),3)</f>
        <v>0</v>
      </c>
      <c r="U152" s="136">
        <f>ROUND(SUM(U148:U151),3)</f>
        <v>0</v>
      </c>
      <c r="V152" s="147">
        <f>ROUND(SUM(V148:V151),3)</f>
        <v>0</v>
      </c>
      <c r="W152" s="86"/>
      <c r="X152" s="136">
        <f t="shared" ref="X152:AB152" si="131">ROUND(SUM(X148:X151),3)</f>
        <v>0</v>
      </c>
      <c r="Y152" s="136">
        <f t="shared" si="131"/>
        <v>14</v>
      </c>
      <c r="Z152" s="136">
        <f t="shared" si="131"/>
        <v>0</v>
      </c>
      <c r="AA152" s="136">
        <f t="shared" si="131"/>
        <v>-1</v>
      </c>
      <c r="AB152" s="136">
        <f t="shared" si="131"/>
        <v>-3</v>
      </c>
      <c r="AC152" s="136">
        <f t="shared" si="118"/>
        <v>13</v>
      </c>
      <c r="AD152" s="66"/>
    </row>
    <row r="153" spans="1:30" ht="15.75" x14ac:dyDescent="0.25">
      <c r="A153">
        <v>1</v>
      </c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  <c r="V153" s="187"/>
      <c r="W153" s="188"/>
      <c r="X153" s="186"/>
      <c r="Y153" s="186"/>
      <c r="Z153" s="186"/>
      <c r="AA153" s="186"/>
      <c r="AB153" s="186"/>
      <c r="AC153" s="189"/>
      <c r="AD153" s="186"/>
    </row>
    <row r="154" spans="1:30" ht="15.75" x14ac:dyDescent="0.25">
      <c r="A154">
        <v>2</v>
      </c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  <c r="P154" s="186"/>
      <c r="Q154" s="186"/>
      <c r="R154" s="186"/>
      <c r="S154" s="186"/>
      <c r="T154" s="186"/>
      <c r="U154" s="186"/>
      <c r="V154" s="187"/>
      <c r="W154" s="188"/>
      <c r="X154" s="186"/>
      <c r="Y154" s="186"/>
      <c r="Z154" s="186"/>
      <c r="AA154" s="186"/>
      <c r="AB154" s="186"/>
      <c r="AC154" s="189"/>
      <c r="AD154" s="186"/>
    </row>
    <row r="155" spans="1:30" ht="15.75" x14ac:dyDescent="0.25">
      <c r="A155">
        <v>3</v>
      </c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  <c r="V155" s="187"/>
      <c r="W155" s="188"/>
      <c r="X155" s="186"/>
      <c r="Y155" s="186"/>
      <c r="Z155" s="186"/>
      <c r="AA155" s="186"/>
      <c r="AB155" s="186"/>
      <c r="AC155" s="189"/>
      <c r="AD155" s="186"/>
    </row>
    <row r="156" spans="1:30" ht="15.75" x14ac:dyDescent="0.25">
      <c r="A156">
        <v>4</v>
      </c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7"/>
      <c r="W156" s="188"/>
      <c r="X156" s="186"/>
      <c r="Y156" s="186"/>
      <c r="Z156" s="186"/>
      <c r="AA156" s="186"/>
      <c r="AB156" s="186"/>
      <c r="AC156" s="189"/>
      <c r="AD156" s="186"/>
    </row>
    <row r="157" spans="1:30" ht="15.75" x14ac:dyDescent="0.25">
      <c r="A157">
        <v>5</v>
      </c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  <c r="U157" s="186"/>
      <c r="V157" s="187"/>
      <c r="W157" s="188"/>
      <c r="X157" s="186"/>
      <c r="Y157" s="186"/>
      <c r="Z157" s="186"/>
      <c r="AA157" s="186"/>
      <c r="AB157" s="186"/>
      <c r="AC157" s="189"/>
      <c r="AD157" s="186"/>
    </row>
    <row r="158" spans="1:30" ht="15.75" x14ac:dyDescent="0.25">
      <c r="A158">
        <v>7</v>
      </c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7"/>
      <c r="W158" s="188"/>
      <c r="X158" s="186"/>
      <c r="Y158" s="186"/>
      <c r="Z158" s="186"/>
      <c r="AA158" s="186"/>
      <c r="AB158" s="186"/>
      <c r="AC158" s="189"/>
      <c r="AD158" s="186"/>
    </row>
    <row r="159" spans="1:30" ht="15.75" x14ac:dyDescent="0.25">
      <c r="A159">
        <v>8</v>
      </c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L159" s="186"/>
      <c r="M159" s="186"/>
      <c r="N159" s="186"/>
      <c r="O159" s="186"/>
      <c r="P159" s="186"/>
      <c r="Q159" s="186"/>
      <c r="R159" s="186"/>
      <c r="S159" s="186"/>
      <c r="T159" s="186"/>
      <c r="U159" s="186"/>
      <c r="V159" s="187"/>
      <c r="W159" s="188"/>
      <c r="X159" s="186"/>
      <c r="Y159" s="186"/>
      <c r="Z159" s="186"/>
      <c r="AA159" s="186"/>
      <c r="AB159" s="186"/>
      <c r="AC159" s="189"/>
      <c r="AD159" s="186"/>
    </row>
    <row r="160" spans="1:30" ht="15.75" x14ac:dyDescent="0.25">
      <c r="A160">
        <v>9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  <c r="O160" s="186"/>
      <c r="P160" s="186"/>
      <c r="Q160" s="186"/>
      <c r="R160" s="186"/>
      <c r="S160" s="186"/>
      <c r="T160" s="186"/>
      <c r="U160" s="186"/>
      <c r="V160" s="187"/>
      <c r="W160" s="188"/>
      <c r="X160" s="186"/>
      <c r="Y160" s="186"/>
      <c r="Z160" s="186"/>
      <c r="AA160" s="186"/>
      <c r="AB160" s="186"/>
      <c r="AC160" s="189"/>
      <c r="AD160" s="186"/>
    </row>
    <row r="161" spans="1:30" ht="15.75" x14ac:dyDescent="0.25">
      <c r="A161">
        <v>10</v>
      </c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  <c r="V161" s="187"/>
      <c r="W161" s="188"/>
      <c r="X161" s="186"/>
      <c r="Y161" s="186"/>
      <c r="Z161" s="186"/>
      <c r="AA161" s="186"/>
      <c r="AB161" s="186"/>
      <c r="AC161" s="189"/>
      <c r="AD161" s="186"/>
    </row>
    <row r="162" spans="1:30" ht="15.75" x14ac:dyDescent="0.25">
      <c r="B162" s="190"/>
      <c r="C162" s="191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7"/>
      <c r="W162" s="188"/>
      <c r="X162" s="186"/>
      <c r="Y162" s="186"/>
      <c r="Z162" s="186"/>
      <c r="AA162" s="186"/>
      <c r="AB162" s="186"/>
      <c r="AC162" s="189"/>
      <c r="AD162" s="186"/>
    </row>
    <row r="163" spans="1:30" ht="15.75" x14ac:dyDescent="0.25">
      <c r="B163" s="190"/>
      <c r="C163" s="191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7"/>
      <c r="W163" s="188"/>
      <c r="X163" s="186"/>
      <c r="Y163" s="186"/>
      <c r="Z163" s="186"/>
      <c r="AA163" s="186"/>
      <c r="AB163" s="186"/>
      <c r="AC163" s="189"/>
      <c r="AD163" s="186"/>
    </row>
    <row r="164" spans="1:30" ht="15.75" x14ac:dyDescent="0.25">
      <c r="B164" s="186"/>
      <c r="C164" s="192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7"/>
      <c r="W164" s="188"/>
      <c r="X164" s="186"/>
      <c r="Y164" s="186"/>
      <c r="Z164" s="186"/>
      <c r="AA164" s="186"/>
      <c r="AB164" s="186"/>
      <c r="AC164" s="189"/>
      <c r="AD164" s="186"/>
    </row>
    <row r="165" spans="1:30" ht="15.75" x14ac:dyDescent="0.25">
      <c r="A165">
        <v>1</v>
      </c>
      <c r="B165" s="186"/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7"/>
      <c r="W165" s="188"/>
      <c r="X165" s="186"/>
      <c r="Y165" s="186"/>
      <c r="Z165" s="186"/>
      <c r="AA165" s="186"/>
      <c r="AB165" s="186"/>
      <c r="AC165" s="189"/>
      <c r="AD165" s="186"/>
    </row>
    <row r="166" spans="1:30" ht="15.75" x14ac:dyDescent="0.25">
      <c r="A166">
        <v>3</v>
      </c>
      <c r="B166" s="186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7"/>
      <c r="W166" s="188"/>
      <c r="X166" s="186"/>
      <c r="Y166" s="186"/>
      <c r="Z166" s="186"/>
      <c r="AA166" s="186"/>
      <c r="AB166" s="186"/>
      <c r="AC166" s="189"/>
      <c r="AD166" s="186"/>
    </row>
    <row r="167" spans="1:30" ht="15.75" x14ac:dyDescent="0.25">
      <c r="B167" s="186"/>
      <c r="C167" s="191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7"/>
      <c r="W167" s="188"/>
      <c r="X167" s="186"/>
      <c r="Y167" s="186"/>
      <c r="Z167" s="186"/>
      <c r="AA167" s="186"/>
      <c r="AB167" s="186"/>
      <c r="AC167" s="189"/>
      <c r="AD167" s="186"/>
    </row>
    <row r="168" spans="1:30" ht="15.75" x14ac:dyDescent="0.25">
      <c r="B168" s="186"/>
      <c r="C168" s="191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7"/>
      <c r="W168" s="188"/>
      <c r="X168" s="186"/>
      <c r="Y168" s="186"/>
      <c r="Z168" s="186"/>
      <c r="AA168" s="186"/>
      <c r="AB168" s="186"/>
      <c r="AC168" s="189"/>
      <c r="AD168" s="186"/>
    </row>
    <row r="169" spans="1:30" ht="15.75" x14ac:dyDescent="0.25">
      <c r="B169" s="186"/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7"/>
      <c r="W169" s="188"/>
      <c r="X169" s="186"/>
      <c r="Y169" s="186"/>
      <c r="Z169" s="186"/>
      <c r="AA169" s="186"/>
      <c r="AB169" s="186"/>
      <c r="AC169" s="189"/>
      <c r="AD169" s="186"/>
    </row>
    <row r="170" spans="1:30" ht="15.75" x14ac:dyDescent="0.25">
      <c r="B170" s="186"/>
      <c r="C170" s="193"/>
      <c r="D170" s="186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  <c r="S170" s="186"/>
      <c r="T170" s="186"/>
      <c r="U170" s="186"/>
      <c r="V170" s="187"/>
      <c r="W170" s="188"/>
      <c r="X170" s="186"/>
      <c r="Y170" s="186"/>
      <c r="Z170" s="186"/>
      <c r="AA170" s="186"/>
      <c r="AB170" s="186"/>
      <c r="AC170" s="189"/>
      <c r="AD170" s="186"/>
    </row>
    <row r="171" spans="1:30" ht="15.75" x14ac:dyDescent="0.25">
      <c r="B171" s="186"/>
      <c r="C171" s="186"/>
      <c r="D171" s="186"/>
      <c r="E171" s="186"/>
      <c r="F171" s="186"/>
      <c r="G171" s="186"/>
      <c r="H171" s="186"/>
      <c r="I171" s="186"/>
      <c r="J171" s="186"/>
      <c r="K171" s="186"/>
      <c r="L171" s="186"/>
      <c r="M171" s="186"/>
      <c r="N171" s="186"/>
      <c r="O171" s="186"/>
      <c r="P171" s="186"/>
      <c r="Q171" s="186"/>
      <c r="R171" s="186"/>
      <c r="S171" s="186"/>
      <c r="T171" s="186"/>
      <c r="U171" s="186"/>
      <c r="V171" s="187"/>
      <c r="W171" s="188"/>
      <c r="X171" s="186"/>
      <c r="Y171" s="186"/>
      <c r="Z171" s="186"/>
      <c r="AA171" s="186"/>
      <c r="AB171" s="186"/>
      <c r="AC171" s="189"/>
      <c r="AD171" s="186"/>
    </row>
    <row r="172" spans="1:30" ht="15.75" x14ac:dyDescent="0.25">
      <c r="B172" s="186"/>
      <c r="C172" s="186"/>
      <c r="D172" s="186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  <c r="V172" s="187"/>
      <c r="W172" s="188"/>
      <c r="X172" s="186"/>
      <c r="Y172" s="186"/>
      <c r="Z172" s="186"/>
      <c r="AA172" s="186"/>
      <c r="AB172" s="186"/>
      <c r="AC172" s="189"/>
      <c r="AD172" s="186"/>
    </row>
    <row r="173" spans="1:30" ht="15.75" x14ac:dyDescent="0.25">
      <c r="B173" s="186"/>
      <c r="C173" s="186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7"/>
      <c r="W173" s="188"/>
      <c r="X173" s="186"/>
      <c r="Y173" s="186"/>
      <c r="Z173" s="186"/>
      <c r="AA173" s="186"/>
      <c r="AB173" s="186"/>
      <c r="AC173" s="189"/>
      <c r="AD173" s="186"/>
    </row>
    <row r="174" spans="1:30" ht="15.75" x14ac:dyDescent="0.25">
      <c r="B174" s="186"/>
      <c r="C174" s="186"/>
      <c r="D174" s="186"/>
      <c r="E174" s="186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7"/>
      <c r="W174" s="188"/>
      <c r="X174" s="186"/>
      <c r="Y174" s="186"/>
      <c r="Z174" s="186"/>
      <c r="AA174" s="186"/>
      <c r="AB174" s="186"/>
      <c r="AC174" s="189"/>
      <c r="AD174" s="186"/>
    </row>
    <row r="175" spans="1:30" ht="15.75" x14ac:dyDescent="0.25">
      <c r="B175" s="186"/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7"/>
      <c r="W175" s="188"/>
      <c r="X175" s="186"/>
      <c r="Y175" s="186"/>
      <c r="Z175" s="186"/>
      <c r="AA175" s="186"/>
      <c r="AB175" s="186"/>
      <c r="AC175" s="189"/>
      <c r="AD175" s="186"/>
    </row>
    <row r="176" spans="1:30" ht="15.75" x14ac:dyDescent="0.25">
      <c r="B176" s="186"/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7"/>
      <c r="W176" s="188"/>
      <c r="X176" s="186"/>
      <c r="Y176" s="186"/>
      <c r="Z176" s="186"/>
      <c r="AA176" s="186"/>
      <c r="AB176" s="186"/>
      <c r="AC176" s="189"/>
      <c r="AD176" s="186"/>
    </row>
    <row r="177" spans="2:30" ht="15.75" x14ac:dyDescent="0.25">
      <c r="B177" s="186"/>
      <c r="C177" s="186"/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7"/>
      <c r="W177" s="188"/>
      <c r="X177" s="186"/>
      <c r="Y177" s="186"/>
      <c r="Z177" s="186"/>
      <c r="AA177" s="186"/>
      <c r="AB177" s="186"/>
      <c r="AC177" s="189"/>
      <c r="AD177" s="186"/>
    </row>
    <row r="178" spans="2:30" ht="15.75" x14ac:dyDescent="0.25">
      <c r="B178" s="186"/>
      <c r="C178" s="186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7"/>
      <c r="W178" s="188"/>
      <c r="X178" s="186"/>
      <c r="Y178" s="186"/>
      <c r="Z178" s="186"/>
      <c r="AA178" s="186"/>
      <c r="AB178" s="186"/>
      <c r="AC178" s="189"/>
      <c r="AD178" s="186"/>
    </row>
    <row r="179" spans="2:30" ht="15.75" x14ac:dyDescent="0.25">
      <c r="B179" s="186"/>
      <c r="C179" s="186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7"/>
      <c r="W179" s="188"/>
      <c r="X179" s="186"/>
      <c r="Y179" s="186"/>
      <c r="Z179" s="186"/>
      <c r="AA179" s="186"/>
      <c r="AB179" s="186"/>
      <c r="AC179" s="189"/>
      <c r="AD179" s="186"/>
    </row>
    <row r="180" spans="2:30" ht="15.75" x14ac:dyDescent="0.25">
      <c r="B180" s="186"/>
      <c r="C180" s="186"/>
      <c r="D180" s="186"/>
      <c r="E180" s="186"/>
      <c r="F180" s="186"/>
      <c r="G180" s="186"/>
      <c r="H180" s="186"/>
      <c r="I180" s="186"/>
      <c r="J180" s="186"/>
      <c r="K180" s="186"/>
      <c r="L180" s="186"/>
      <c r="M180" s="186"/>
      <c r="N180" s="186"/>
      <c r="O180" s="186"/>
      <c r="P180" s="186"/>
      <c r="Q180" s="186"/>
      <c r="R180" s="186"/>
      <c r="S180" s="186"/>
      <c r="T180" s="186"/>
      <c r="U180" s="186"/>
      <c r="V180" s="187"/>
      <c r="W180" s="188"/>
      <c r="X180" s="186"/>
      <c r="Y180" s="186"/>
      <c r="Z180" s="186"/>
      <c r="AA180" s="186"/>
      <c r="AB180" s="186"/>
      <c r="AC180" s="189"/>
      <c r="AD180" s="186"/>
    </row>
    <row r="181" spans="2:30" ht="15.75" x14ac:dyDescent="0.25">
      <c r="B181" s="186"/>
      <c r="C181" s="186"/>
      <c r="D181" s="186"/>
      <c r="E181" s="186"/>
      <c r="F181" s="186"/>
      <c r="G181" s="186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  <c r="U181" s="186"/>
      <c r="V181" s="187"/>
      <c r="W181" s="188"/>
      <c r="X181" s="186"/>
      <c r="Y181" s="186"/>
      <c r="Z181" s="186"/>
      <c r="AA181" s="186"/>
      <c r="AB181" s="186"/>
      <c r="AC181" s="189"/>
      <c r="AD181" s="186"/>
    </row>
    <row r="182" spans="2:30" ht="15.75" x14ac:dyDescent="0.25">
      <c r="B182" s="186"/>
      <c r="C182" s="186"/>
      <c r="D182" s="186"/>
      <c r="E182" s="186"/>
      <c r="F182" s="186"/>
      <c r="G182" s="186"/>
      <c r="H182" s="186"/>
      <c r="I182" s="186"/>
      <c r="J182" s="186"/>
      <c r="K182" s="186"/>
      <c r="L182" s="186"/>
      <c r="M182" s="186"/>
      <c r="N182" s="186"/>
      <c r="O182" s="186"/>
      <c r="P182" s="186"/>
      <c r="Q182" s="186"/>
      <c r="R182" s="186"/>
      <c r="S182" s="186"/>
      <c r="T182" s="186"/>
      <c r="U182" s="186"/>
      <c r="V182" s="187"/>
      <c r="W182" s="188"/>
      <c r="X182" s="186"/>
      <c r="Y182" s="186"/>
      <c r="Z182" s="186"/>
      <c r="AA182" s="186"/>
      <c r="AB182" s="186"/>
      <c r="AC182" s="189"/>
      <c r="AD182" s="186"/>
    </row>
    <row r="183" spans="2:30" ht="15.75" x14ac:dyDescent="0.25">
      <c r="B183" s="186"/>
      <c r="C183" s="186"/>
      <c r="D183" s="186"/>
      <c r="E183" s="186"/>
      <c r="F183" s="186"/>
      <c r="G183" s="186"/>
      <c r="H183" s="186"/>
      <c r="I183" s="186"/>
      <c r="J183" s="186"/>
      <c r="K183" s="186"/>
      <c r="L183" s="186"/>
      <c r="M183" s="186"/>
      <c r="N183" s="186"/>
      <c r="O183" s="186"/>
      <c r="P183" s="186"/>
      <c r="Q183" s="186"/>
      <c r="R183" s="186"/>
      <c r="S183" s="186"/>
      <c r="T183" s="186"/>
      <c r="U183" s="186"/>
      <c r="V183" s="187"/>
      <c r="W183" s="188"/>
      <c r="X183" s="186"/>
      <c r="Y183" s="186"/>
      <c r="Z183" s="186"/>
      <c r="AA183" s="186"/>
      <c r="AB183" s="186"/>
      <c r="AC183" s="189"/>
      <c r="AD183" s="186"/>
    </row>
    <row r="184" spans="2:30" x14ac:dyDescent="0.2">
      <c r="B184" s="194"/>
      <c r="H184" s="195"/>
      <c r="I184" s="195"/>
      <c r="J184" s="195"/>
      <c r="K184" s="195"/>
      <c r="L184" s="195"/>
      <c r="M184" s="195"/>
      <c r="N184" s="195"/>
      <c r="AC184" s="196"/>
    </row>
    <row r="185" spans="2:30" x14ac:dyDescent="0.2">
      <c r="B185" s="194"/>
      <c r="H185" s="195"/>
      <c r="I185" s="195"/>
      <c r="J185" s="195"/>
      <c r="K185" s="195"/>
      <c r="L185" s="195"/>
      <c r="M185" s="195"/>
      <c r="N185" s="195"/>
      <c r="AC185" s="196"/>
    </row>
    <row r="186" spans="2:30" x14ac:dyDescent="0.2">
      <c r="B186" s="194"/>
      <c r="H186" s="195"/>
      <c r="I186" s="195"/>
      <c r="J186" s="195"/>
      <c r="K186" s="195"/>
      <c r="L186" s="195"/>
      <c r="M186" s="195"/>
      <c r="N186" s="195"/>
      <c r="AC186" s="196"/>
    </row>
    <row r="187" spans="2:30" x14ac:dyDescent="0.2">
      <c r="B187" s="194"/>
      <c r="H187" s="195"/>
      <c r="I187" s="195"/>
      <c r="J187" s="195"/>
      <c r="K187" s="195"/>
      <c r="L187" s="195"/>
      <c r="M187" s="195"/>
      <c r="N187" s="195"/>
      <c r="AC187" s="196"/>
    </row>
    <row r="188" spans="2:30" x14ac:dyDescent="0.2">
      <c r="B188" s="194"/>
      <c r="H188" s="195"/>
      <c r="I188" s="195"/>
      <c r="J188" s="195"/>
      <c r="K188" s="195"/>
      <c r="L188" s="195"/>
      <c r="M188" s="195"/>
      <c r="N188" s="195"/>
      <c r="AC188" s="196"/>
    </row>
    <row r="189" spans="2:30" x14ac:dyDescent="0.2">
      <c r="B189" s="194"/>
      <c r="H189" s="195"/>
      <c r="I189" s="195"/>
      <c r="J189" s="195"/>
      <c r="K189" s="195"/>
      <c r="L189" s="195"/>
      <c r="M189" s="195"/>
      <c r="N189" s="195"/>
      <c r="AC189" s="196"/>
    </row>
    <row r="190" spans="2:30" x14ac:dyDescent="0.2">
      <c r="B190" s="194"/>
      <c r="H190" s="195"/>
      <c r="I190" s="195"/>
      <c r="J190" s="195"/>
      <c r="K190" s="195"/>
      <c r="L190" s="195"/>
      <c r="M190" s="195"/>
      <c r="N190" s="195"/>
      <c r="AC190" s="196"/>
    </row>
    <row r="191" spans="2:30" x14ac:dyDescent="0.2">
      <c r="B191" s="194"/>
      <c r="H191" s="195"/>
      <c r="I191" s="195"/>
      <c r="J191" s="195"/>
      <c r="K191" s="195"/>
      <c r="L191" s="195"/>
      <c r="M191" s="195"/>
      <c r="N191" s="195"/>
      <c r="AC191" s="196"/>
    </row>
    <row r="192" spans="2:30" x14ac:dyDescent="0.2">
      <c r="B192" s="194"/>
      <c r="H192" s="195"/>
      <c r="I192" s="195"/>
      <c r="J192" s="195"/>
      <c r="K192" s="195"/>
      <c r="L192" s="195"/>
      <c r="M192" s="195"/>
      <c r="N192" s="195"/>
    </row>
    <row r="193" spans="2:14" x14ac:dyDescent="0.2">
      <c r="B193" s="194"/>
      <c r="H193" s="195"/>
      <c r="I193" s="195"/>
      <c r="J193" s="195"/>
      <c r="K193" s="195"/>
      <c r="L193" s="195"/>
      <c r="M193" s="195"/>
      <c r="N193" s="195"/>
    </row>
    <row r="194" spans="2:14" x14ac:dyDescent="0.2">
      <c r="B194" s="194"/>
      <c r="H194" s="195"/>
      <c r="I194" s="195"/>
      <c r="J194" s="195"/>
      <c r="K194" s="195"/>
      <c r="L194" s="195"/>
      <c r="M194" s="195"/>
      <c r="N194" s="195"/>
    </row>
    <row r="195" spans="2:14" x14ac:dyDescent="0.2">
      <c r="B195" s="194"/>
      <c r="H195" s="195"/>
      <c r="I195" s="195"/>
      <c r="J195" s="195"/>
      <c r="K195" s="195"/>
      <c r="L195" s="195"/>
      <c r="M195" s="195"/>
      <c r="N195" s="195"/>
    </row>
    <row r="196" spans="2:14" x14ac:dyDescent="0.2">
      <c r="B196" s="194"/>
      <c r="H196" s="195"/>
      <c r="I196" s="195"/>
      <c r="J196" s="195"/>
      <c r="K196" s="195"/>
      <c r="L196" s="195"/>
      <c r="M196" s="195"/>
      <c r="N196" s="195"/>
    </row>
    <row r="197" spans="2:14" x14ac:dyDescent="0.2">
      <c r="B197" s="194"/>
      <c r="H197" s="195"/>
      <c r="I197" s="195"/>
      <c r="J197" s="195"/>
      <c r="K197" s="195"/>
      <c r="L197" s="195"/>
      <c r="M197" s="195"/>
      <c r="N197" s="195"/>
    </row>
    <row r="198" spans="2:14" x14ac:dyDescent="0.2">
      <c r="B198" s="194"/>
      <c r="H198" s="195"/>
      <c r="I198" s="195"/>
      <c r="J198" s="195"/>
      <c r="K198" s="195"/>
      <c r="L198" s="195"/>
      <c r="M198" s="195"/>
      <c r="N198" s="195"/>
    </row>
    <row r="199" spans="2:14" x14ac:dyDescent="0.2">
      <c r="B199" s="194"/>
      <c r="H199" s="195"/>
      <c r="I199" s="195"/>
      <c r="J199" s="195"/>
      <c r="K199" s="195"/>
      <c r="L199" s="195"/>
      <c r="M199" s="195"/>
      <c r="N199" s="195"/>
    </row>
    <row r="200" spans="2:14" x14ac:dyDescent="0.2">
      <c r="B200" s="194"/>
      <c r="H200" s="195"/>
      <c r="I200" s="195"/>
      <c r="J200" s="195"/>
      <c r="K200" s="195"/>
      <c r="L200" s="195"/>
      <c r="M200" s="195"/>
      <c r="N200" s="195"/>
    </row>
    <row r="201" spans="2:14" x14ac:dyDescent="0.2">
      <c r="B201" s="194"/>
      <c r="H201" s="195"/>
      <c r="I201" s="195"/>
      <c r="J201" s="195"/>
      <c r="K201" s="195"/>
      <c r="L201" s="195"/>
      <c r="M201" s="195"/>
      <c r="N201" s="195"/>
    </row>
    <row r="202" spans="2:14" x14ac:dyDescent="0.2">
      <c r="B202" s="194"/>
      <c r="H202" s="195"/>
      <c r="I202" s="195"/>
      <c r="J202" s="195"/>
      <c r="K202" s="195"/>
      <c r="L202" s="195"/>
      <c r="M202" s="195"/>
      <c r="N202" s="195"/>
    </row>
    <row r="203" spans="2:14" x14ac:dyDescent="0.2">
      <c r="B203" s="194"/>
      <c r="H203" s="195"/>
      <c r="I203" s="195"/>
      <c r="J203" s="195"/>
      <c r="K203" s="195"/>
      <c r="L203" s="195"/>
      <c r="M203" s="195"/>
      <c r="N203" s="195"/>
    </row>
    <row r="204" spans="2:14" x14ac:dyDescent="0.2">
      <c r="B204" s="194"/>
      <c r="H204" s="195"/>
      <c r="I204" s="195"/>
      <c r="J204" s="195"/>
      <c r="K204" s="195"/>
      <c r="L204" s="195"/>
      <c r="M204" s="195"/>
      <c r="N204" s="195"/>
    </row>
    <row r="205" spans="2:14" x14ac:dyDescent="0.2">
      <c r="B205" s="194"/>
      <c r="H205" s="195"/>
      <c r="I205" s="195"/>
      <c r="J205" s="195"/>
      <c r="K205" s="195"/>
      <c r="L205" s="195"/>
      <c r="M205" s="195"/>
      <c r="N205" s="195"/>
    </row>
    <row r="206" spans="2:14" x14ac:dyDescent="0.2">
      <c r="B206" s="194"/>
      <c r="H206" s="195"/>
      <c r="I206" s="195"/>
      <c r="J206" s="195"/>
      <c r="K206" s="195"/>
      <c r="L206" s="195"/>
      <c r="M206" s="195"/>
      <c r="N206" s="195"/>
    </row>
    <row r="207" spans="2:14" x14ac:dyDescent="0.2">
      <c r="B207" s="194"/>
      <c r="H207" s="195"/>
      <c r="I207" s="195"/>
      <c r="J207" s="195"/>
      <c r="K207" s="195"/>
      <c r="L207" s="195"/>
      <c r="M207" s="195"/>
      <c r="N207" s="195"/>
    </row>
    <row r="208" spans="2:14" x14ac:dyDescent="0.2">
      <c r="B208" s="194"/>
      <c r="H208" s="195"/>
      <c r="I208" s="195"/>
      <c r="J208" s="195"/>
      <c r="K208" s="195"/>
      <c r="L208" s="195"/>
      <c r="M208" s="195"/>
      <c r="N208" s="195"/>
    </row>
    <row r="209" spans="2:14" x14ac:dyDescent="0.2">
      <c r="B209" s="194"/>
      <c r="H209" s="195"/>
      <c r="I209" s="195"/>
      <c r="J209" s="195"/>
      <c r="K209" s="195"/>
      <c r="L209" s="195"/>
      <c r="M209" s="195"/>
      <c r="N209" s="195"/>
    </row>
    <row r="210" spans="2:14" x14ac:dyDescent="0.2">
      <c r="B210" s="194"/>
      <c r="H210" s="195"/>
      <c r="I210" s="195"/>
      <c r="J210" s="195"/>
      <c r="K210" s="195"/>
      <c r="L210" s="195"/>
      <c r="M210" s="195"/>
      <c r="N210" s="195"/>
    </row>
    <row r="211" spans="2:14" x14ac:dyDescent="0.2">
      <c r="B211" s="194"/>
      <c r="H211" s="195"/>
      <c r="I211" s="195"/>
      <c r="J211" s="195"/>
      <c r="K211" s="195"/>
      <c r="L211" s="195"/>
      <c r="M211" s="195"/>
      <c r="N211" s="195"/>
    </row>
    <row r="212" spans="2:14" x14ac:dyDescent="0.2">
      <c r="B212" s="194"/>
      <c r="H212" s="195"/>
      <c r="I212" s="195"/>
      <c r="J212" s="195"/>
      <c r="K212" s="195"/>
      <c r="L212" s="195"/>
      <c r="M212" s="195"/>
      <c r="N212" s="195"/>
    </row>
    <row r="213" spans="2:14" x14ac:dyDescent="0.2">
      <c r="B213" s="194"/>
      <c r="H213" s="195"/>
      <c r="I213" s="195"/>
      <c r="J213" s="195"/>
      <c r="K213" s="195"/>
      <c r="L213" s="195"/>
      <c r="M213" s="195"/>
      <c r="N213" s="195"/>
    </row>
    <row r="214" spans="2:14" x14ac:dyDescent="0.2">
      <c r="B214" s="194"/>
      <c r="H214" s="195"/>
      <c r="I214" s="195"/>
      <c r="J214" s="195"/>
      <c r="K214" s="195"/>
      <c r="L214" s="195"/>
      <c r="M214" s="195"/>
      <c r="N214" s="195"/>
    </row>
    <row r="215" spans="2:14" x14ac:dyDescent="0.2">
      <c r="B215" s="194"/>
      <c r="H215" s="195"/>
      <c r="I215" s="195"/>
      <c r="J215" s="195"/>
      <c r="K215" s="195"/>
      <c r="L215" s="195"/>
      <c r="M215" s="195"/>
      <c r="N215" s="195"/>
    </row>
    <row r="216" spans="2:14" x14ac:dyDescent="0.2">
      <c r="B216" s="194"/>
      <c r="H216" s="195"/>
      <c r="I216" s="195"/>
      <c r="J216" s="195"/>
      <c r="K216" s="195"/>
      <c r="L216" s="195"/>
      <c r="M216" s="195"/>
      <c r="N216" s="195"/>
    </row>
    <row r="217" spans="2:14" x14ac:dyDescent="0.2">
      <c r="B217" s="194"/>
      <c r="H217" s="195"/>
      <c r="I217" s="195"/>
      <c r="J217" s="195"/>
      <c r="K217" s="195"/>
      <c r="L217" s="195"/>
      <c r="M217" s="195"/>
      <c r="N217" s="195"/>
    </row>
    <row r="218" spans="2:14" x14ac:dyDescent="0.2">
      <c r="B218" s="194"/>
      <c r="H218" s="195"/>
      <c r="I218" s="195"/>
      <c r="J218" s="195"/>
      <c r="K218" s="195"/>
      <c r="L218" s="195"/>
      <c r="M218" s="195"/>
      <c r="N218" s="195"/>
    </row>
    <row r="219" spans="2:14" x14ac:dyDescent="0.2">
      <c r="B219" s="194"/>
      <c r="H219" s="195"/>
      <c r="I219" s="195"/>
      <c r="J219" s="195"/>
      <c r="K219" s="195"/>
      <c r="L219" s="195"/>
      <c r="M219" s="195"/>
      <c r="N219" s="195"/>
    </row>
    <row r="220" spans="2:14" x14ac:dyDescent="0.2">
      <c r="B220" s="194"/>
      <c r="H220" s="195"/>
      <c r="I220" s="195"/>
      <c r="J220" s="195"/>
      <c r="K220" s="195"/>
      <c r="L220" s="195"/>
      <c r="M220" s="195"/>
      <c r="N220" s="195"/>
    </row>
    <row r="221" spans="2:14" x14ac:dyDescent="0.2">
      <c r="B221" s="194"/>
      <c r="H221" s="195"/>
      <c r="I221" s="195"/>
      <c r="J221" s="195"/>
      <c r="K221" s="195"/>
      <c r="L221" s="195"/>
      <c r="M221" s="195"/>
      <c r="N221" s="195"/>
    </row>
    <row r="222" spans="2:14" x14ac:dyDescent="0.2">
      <c r="B222" s="194"/>
      <c r="H222" s="195"/>
      <c r="I222" s="195"/>
      <c r="J222" s="195"/>
      <c r="K222" s="195"/>
      <c r="L222" s="195"/>
      <c r="M222" s="195"/>
      <c r="N222" s="195"/>
    </row>
    <row r="223" spans="2:14" x14ac:dyDescent="0.2">
      <c r="B223" s="194"/>
      <c r="H223" s="195"/>
      <c r="I223" s="195"/>
      <c r="J223" s="195"/>
      <c r="K223" s="195"/>
      <c r="L223" s="195"/>
      <c r="M223" s="195"/>
      <c r="N223" s="195"/>
    </row>
    <row r="224" spans="2:14" x14ac:dyDescent="0.2">
      <c r="B224" s="194"/>
      <c r="H224" s="195"/>
      <c r="I224" s="195"/>
      <c r="J224" s="195"/>
      <c r="K224" s="195"/>
      <c r="L224" s="195"/>
      <c r="M224" s="195"/>
      <c r="N224" s="195"/>
    </row>
    <row r="225" spans="2:14" x14ac:dyDescent="0.2">
      <c r="B225" s="194"/>
      <c r="H225" s="195"/>
      <c r="I225" s="195"/>
      <c r="J225" s="195"/>
      <c r="K225" s="195"/>
      <c r="L225" s="195"/>
      <c r="M225" s="195"/>
      <c r="N225" s="195"/>
    </row>
    <row r="226" spans="2:14" x14ac:dyDescent="0.2">
      <c r="B226" s="194"/>
      <c r="H226" s="195"/>
      <c r="I226" s="195"/>
      <c r="J226" s="195"/>
      <c r="K226" s="195"/>
      <c r="L226" s="195"/>
      <c r="M226" s="195"/>
      <c r="N226" s="195"/>
    </row>
    <row r="227" spans="2:14" x14ac:dyDescent="0.2">
      <c r="B227" s="194"/>
      <c r="H227" s="195"/>
      <c r="I227" s="195"/>
      <c r="J227" s="195"/>
      <c r="K227" s="195"/>
      <c r="L227" s="195"/>
      <c r="M227" s="195"/>
      <c r="N227" s="195"/>
    </row>
    <row r="228" spans="2:14" x14ac:dyDescent="0.2">
      <c r="B228" s="194"/>
      <c r="H228" s="195"/>
      <c r="I228" s="195"/>
      <c r="J228" s="195"/>
      <c r="K228" s="195"/>
      <c r="L228" s="195"/>
      <c r="M228" s="195"/>
      <c r="N228" s="195"/>
    </row>
    <row r="229" spans="2:14" x14ac:dyDescent="0.2">
      <c r="B229" s="194"/>
      <c r="H229" s="195"/>
      <c r="I229" s="195"/>
      <c r="J229" s="195"/>
      <c r="K229" s="195"/>
      <c r="L229" s="195"/>
      <c r="M229" s="195"/>
      <c r="N229" s="195"/>
    </row>
    <row r="230" spans="2:14" x14ac:dyDescent="0.2">
      <c r="B230" s="194"/>
      <c r="H230" s="195"/>
      <c r="I230" s="195"/>
      <c r="J230" s="195"/>
      <c r="K230" s="195"/>
      <c r="L230" s="195"/>
      <c r="M230" s="195"/>
      <c r="N230" s="195"/>
    </row>
    <row r="231" spans="2:14" x14ac:dyDescent="0.2">
      <c r="B231" s="194"/>
      <c r="H231" s="195"/>
      <c r="I231" s="195"/>
      <c r="J231" s="195"/>
      <c r="K231" s="195"/>
      <c r="L231" s="195"/>
      <c r="M231" s="195"/>
      <c r="N231" s="195"/>
    </row>
    <row r="232" spans="2:14" x14ac:dyDescent="0.2">
      <c r="B232" s="194"/>
      <c r="H232" s="195"/>
      <c r="I232" s="195"/>
      <c r="J232" s="195"/>
      <c r="K232" s="195"/>
      <c r="L232" s="195"/>
      <c r="M232" s="195"/>
      <c r="N232" s="195"/>
    </row>
    <row r="233" spans="2:14" x14ac:dyDescent="0.2">
      <c r="B233" s="194"/>
      <c r="H233" s="195"/>
      <c r="I233" s="195"/>
      <c r="J233" s="195"/>
      <c r="K233" s="195"/>
      <c r="L233" s="195"/>
      <c r="M233" s="195"/>
      <c r="N233" s="195"/>
    </row>
    <row r="234" spans="2:14" x14ac:dyDescent="0.2">
      <c r="B234" s="194"/>
      <c r="H234" s="195"/>
      <c r="I234" s="195"/>
      <c r="J234" s="195"/>
      <c r="K234" s="195"/>
      <c r="L234" s="195"/>
      <c r="M234" s="195"/>
      <c r="N234" s="195"/>
    </row>
    <row r="235" spans="2:14" x14ac:dyDescent="0.2">
      <c r="B235" s="194"/>
      <c r="H235" s="195"/>
      <c r="I235" s="195"/>
      <c r="J235" s="195"/>
      <c r="K235" s="195"/>
      <c r="L235" s="195"/>
      <c r="M235" s="195"/>
      <c r="N235" s="195"/>
    </row>
    <row r="236" spans="2:14" x14ac:dyDescent="0.2">
      <c r="B236" s="194"/>
      <c r="H236" s="195"/>
      <c r="I236" s="195"/>
      <c r="J236" s="195"/>
      <c r="K236" s="195"/>
      <c r="L236" s="195"/>
      <c r="M236" s="195"/>
      <c r="N236" s="195"/>
    </row>
    <row r="237" spans="2:14" x14ac:dyDescent="0.2">
      <c r="B237" s="194"/>
      <c r="H237" s="195"/>
      <c r="I237" s="195"/>
      <c r="J237" s="195"/>
      <c r="K237" s="195"/>
      <c r="L237" s="195"/>
      <c r="M237" s="195"/>
      <c r="N237" s="195"/>
    </row>
    <row r="238" spans="2:14" x14ac:dyDescent="0.2">
      <c r="B238" s="194"/>
      <c r="H238" s="195"/>
      <c r="I238" s="195"/>
      <c r="J238" s="195"/>
      <c r="K238" s="195"/>
      <c r="L238" s="195"/>
      <c r="M238" s="195"/>
      <c r="N238" s="195"/>
    </row>
    <row r="239" spans="2:14" x14ac:dyDescent="0.2">
      <c r="B239" s="194"/>
      <c r="H239" s="195"/>
      <c r="I239" s="195"/>
      <c r="J239" s="195"/>
      <c r="K239" s="195"/>
      <c r="L239" s="195"/>
      <c r="M239" s="195"/>
      <c r="N239" s="195"/>
    </row>
    <row r="240" spans="2:14" x14ac:dyDescent="0.2">
      <c r="B240" s="194"/>
      <c r="H240" s="195"/>
      <c r="I240" s="195"/>
      <c r="J240" s="195"/>
      <c r="K240" s="195"/>
      <c r="L240" s="195"/>
      <c r="M240" s="195"/>
      <c r="N240" s="195"/>
    </row>
    <row r="241" spans="2:14" x14ac:dyDescent="0.2">
      <c r="B241" s="194"/>
      <c r="H241" s="195"/>
      <c r="I241" s="195"/>
      <c r="J241" s="195"/>
      <c r="K241" s="195"/>
      <c r="L241" s="195"/>
      <c r="M241" s="195"/>
      <c r="N241" s="195"/>
    </row>
    <row r="242" spans="2:14" x14ac:dyDescent="0.2">
      <c r="B242" s="194"/>
      <c r="H242" s="195"/>
      <c r="I242" s="195"/>
      <c r="J242" s="195"/>
      <c r="K242" s="195"/>
      <c r="L242" s="195"/>
      <c r="M242" s="195"/>
      <c r="N242" s="195"/>
    </row>
    <row r="243" spans="2:14" x14ac:dyDescent="0.2">
      <c r="B243" s="194"/>
      <c r="H243" s="195"/>
      <c r="I243" s="195"/>
      <c r="J243" s="195"/>
      <c r="K243" s="195"/>
      <c r="L243" s="195"/>
      <c r="M243" s="195"/>
      <c r="N243" s="195"/>
    </row>
    <row r="244" spans="2:14" x14ac:dyDescent="0.2">
      <c r="B244" s="194"/>
    </row>
    <row r="245" spans="2:14" x14ac:dyDescent="0.2">
      <c r="B245" s="194"/>
    </row>
    <row r="246" spans="2:14" x14ac:dyDescent="0.2">
      <c r="B246" s="194"/>
    </row>
    <row r="247" spans="2:14" x14ac:dyDescent="0.2">
      <c r="B247" s="194"/>
    </row>
    <row r="248" spans="2:14" x14ac:dyDescent="0.2">
      <c r="B248" s="194"/>
    </row>
    <row r="249" spans="2:14" x14ac:dyDescent="0.2">
      <c r="B249" s="194"/>
    </row>
    <row r="250" spans="2:14" x14ac:dyDescent="0.2">
      <c r="B250" s="194"/>
    </row>
    <row r="251" spans="2:14" x14ac:dyDescent="0.2">
      <c r="B251" s="194"/>
    </row>
    <row r="252" spans="2:14" x14ac:dyDescent="0.2">
      <c r="B252" s="194"/>
    </row>
    <row r="253" spans="2:14" x14ac:dyDescent="0.2">
      <c r="B253" s="194"/>
    </row>
    <row r="254" spans="2:14" x14ac:dyDescent="0.2">
      <c r="B254" s="194"/>
    </row>
    <row r="255" spans="2:14" x14ac:dyDescent="0.2">
      <c r="B255" s="194"/>
    </row>
    <row r="256" spans="2:14" x14ac:dyDescent="0.2">
      <c r="B256" s="194"/>
    </row>
    <row r="257" spans="2:2" x14ac:dyDescent="0.2">
      <c r="B257" s="194"/>
    </row>
    <row r="258" spans="2:2" x14ac:dyDescent="0.2">
      <c r="B258" s="194"/>
    </row>
    <row r="259" spans="2:2" x14ac:dyDescent="0.2">
      <c r="B259" s="194"/>
    </row>
    <row r="260" spans="2:2" x14ac:dyDescent="0.2">
      <c r="B260" s="194"/>
    </row>
    <row r="261" spans="2:2" x14ac:dyDescent="0.2">
      <c r="B261" s="194"/>
    </row>
    <row r="262" spans="2:2" x14ac:dyDescent="0.2">
      <c r="B262" s="194"/>
    </row>
    <row r="263" spans="2:2" x14ac:dyDescent="0.2">
      <c r="B263" s="194"/>
    </row>
    <row r="264" spans="2:2" x14ac:dyDescent="0.2">
      <c r="B264" s="194"/>
    </row>
    <row r="265" spans="2:2" x14ac:dyDescent="0.2">
      <c r="B265" s="194"/>
    </row>
    <row r="266" spans="2:2" x14ac:dyDescent="0.2">
      <c r="B266" s="194"/>
    </row>
    <row r="267" spans="2:2" x14ac:dyDescent="0.2">
      <c r="B267" s="194"/>
    </row>
    <row r="268" spans="2:2" x14ac:dyDescent="0.2">
      <c r="B268" s="194"/>
    </row>
    <row r="269" spans="2:2" x14ac:dyDescent="0.2">
      <c r="B269" s="194"/>
    </row>
    <row r="270" spans="2:2" x14ac:dyDescent="0.2">
      <c r="B270" s="194"/>
    </row>
    <row r="271" spans="2:2" x14ac:dyDescent="0.2">
      <c r="B271" s="194"/>
    </row>
    <row r="272" spans="2:2" x14ac:dyDescent="0.2">
      <c r="B272" s="194"/>
    </row>
    <row r="273" spans="2:2" x14ac:dyDescent="0.2">
      <c r="B273" s="194"/>
    </row>
    <row r="274" spans="2:2" x14ac:dyDescent="0.2">
      <c r="B274" s="194"/>
    </row>
    <row r="275" spans="2:2" x14ac:dyDescent="0.2">
      <c r="B275" s="194"/>
    </row>
    <row r="276" spans="2:2" x14ac:dyDescent="0.2">
      <c r="B276" s="194"/>
    </row>
    <row r="277" spans="2:2" x14ac:dyDescent="0.2">
      <c r="B277" s="194"/>
    </row>
    <row r="278" spans="2:2" x14ac:dyDescent="0.2">
      <c r="B278" s="194"/>
    </row>
    <row r="279" spans="2:2" x14ac:dyDescent="0.2">
      <c r="B279" s="194"/>
    </row>
    <row r="280" spans="2:2" x14ac:dyDescent="0.2">
      <c r="B280" s="194"/>
    </row>
    <row r="281" spans="2:2" x14ac:dyDescent="0.2">
      <c r="B281" s="194"/>
    </row>
    <row r="282" spans="2:2" x14ac:dyDescent="0.2">
      <c r="B282" s="194"/>
    </row>
    <row r="283" spans="2:2" x14ac:dyDescent="0.2">
      <c r="B283" s="194"/>
    </row>
  </sheetData>
  <mergeCells count="51">
    <mergeCell ref="B118:B124"/>
    <mergeCell ref="B125:B131"/>
    <mergeCell ref="B132:B140"/>
    <mergeCell ref="B141:B147"/>
    <mergeCell ref="B148:B152"/>
    <mergeCell ref="B86:B91"/>
    <mergeCell ref="B92:B97"/>
    <mergeCell ref="B98:B101"/>
    <mergeCell ref="B102:B106"/>
    <mergeCell ref="B107:B112"/>
    <mergeCell ref="B113:B117"/>
    <mergeCell ref="B45:B51"/>
    <mergeCell ref="B52:B58"/>
    <mergeCell ref="B59:B64"/>
    <mergeCell ref="B65:B70"/>
    <mergeCell ref="B71:B78"/>
    <mergeCell ref="B79:B85"/>
    <mergeCell ref="AB4:AB9"/>
    <mergeCell ref="AC4:AC9"/>
    <mergeCell ref="AD4:AD9"/>
    <mergeCell ref="H5:H9"/>
    <mergeCell ref="I5:I9"/>
    <mergeCell ref="J5:J9"/>
    <mergeCell ref="K5:K9"/>
    <mergeCell ref="L5:L9"/>
    <mergeCell ref="P5:P9"/>
    <mergeCell ref="Q5:Q9"/>
    <mergeCell ref="U4:U9"/>
    <mergeCell ref="V4:V9"/>
    <mergeCell ref="W4:W9"/>
    <mergeCell ref="X4:X9"/>
    <mergeCell ref="Y4:Y9"/>
    <mergeCell ref="Z4:AA4"/>
    <mergeCell ref="Z5:Z9"/>
    <mergeCell ref="AA5:AA9"/>
    <mergeCell ref="N4:N9"/>
    <mergeCell ref="O4:O9"/>
    <mergeCell ref="P4:Q4"/>
    <mergeCell ref="R4:R9"/>
    <mergeCell ref="S4:S9"/>
    <mergeCell ref="T4:T9"/>
    <mergeCell ref="B1:AD3"/>
    <mergeCell ref="B4:B9"/>
    <mergeCell ref="C4:C9"/>
    <mergeCell ref="D4:D9"/>
    <mergeCell ref="E4:E9"/>
    <mergeCell ref="F4:F9"/>
    <mergeCell ref="G4:G9"/>
    <mergeCell ref="H4:J4"/>
    <mergeCell ref="K4:L4"/>
    <mergeCell ref="M4:M9"/>
  </mergeCells>
  <pageMargins left="0" right="0" top="0" bottom="0" header="0.51181102362204722" footer="0.51181102362204722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март 2026 (2)</vt:lpstr>
      <vt:lpstr>'март 2026 (2)'!Заголовки_для_печати</vt:lpstr>
      <vt:lpstr>'март 2026 (2)'!Область_печати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Палладий Светлана Витальевна</dc:creator>
  <cp:lastModifiedBy>Палладий Светлана Витальевна</cp:lastModifiedBy>
  <dcterms:created xsi:type="dcterms:W3CDTF">2026-05-04T07:06:49Z</dcterms:created>
  <dcterms:modified xsi:type="dcterms:W3CDTF">2026-05-04T07:09:26Z</dcterms:modified>
</cp:coreProperties>
</file>