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U:\Налоговая\0_общие документы\ИСПОЛНЕНИЕ 2025\К размещению (III квартал)\"/>
    </mc:Choice>
  </mc:AlternateContent>
  <bookViews>
    <workbookView xWindow="0" yWindow="0" windowWidth="16110" windowHeight="11955"/>
  </bookViews>
  <sheets>
    <sheet name="Лист1" sheetId="97" r:id="rId1"/>
  </sheets>
  <definedNames>
    <definedName name="_xlnm.Print_Titles" localSheetId="0">Лист1!$3:$5</definedName>
  </definedNames>
  <calcPr calcId="152511" fullCalcOnLoad="1"/>
</workbook>
</file>

<file path=xl/calcChain.xml><?xml version="1.0" encoding="utf-8"?>
<calcChain xmlns="http://schemas.openxmlformats.org/spreadsheetml/2006/main">
  <c r="I62" i="97" l="1"/>
  <c r="I61" i="97"/>
  <c r="I60" i="97"/>
  <c r="I59" i="97"/>
  <c r="I58" i="97"/>
  <c r="I57" i="97"/>
  <c r="I56" i="97"/>
  <c r="I55" i="97"/>
  <c r="I54" i="97"/>
  <c r="I53" i="97"/>
  <c r="I52" i="97"/>
  <c r="I51" i="97"/>
  <c r="I50" i="97"/>
  <c r="I49" i="97"/>
  <c r="I48" i="97"/>
  <c r="I47" i="97"/>
  <c r="I46" i="97"/>
  <c r="I45" i="97"/>
  <c r="I44" i="97"/>
  <c r="I43" i="97"/>
  <c r="I42" i="97"/>
  <c r="I41" i="97"/>
  <c r="I40" i="97"/>
  <c r="I39" i="97"/>
  <c r="I38" i="97"/>
  <c r="I37" i="97"/>
  <c r="I36" i="97"/>
  <c r="I35" i="97"/>
  <c r="I34" i="97"/>
  <c r="I33" i="97"/>
  <c r="I32" i="97"/>
  <c r="I31" i="97"/>
  <c r="I30" i="97"/>
  <c r="I29" i="97"/>
  <c r="I28" i="97"/>
  <c r="I27" i="97"/>
  <c r="I26" i="97"/>
  <c r="I25" i="97"/>
  <c r="I24" i="97"/>
  <c r="I23" i="97"/>
  <c r="I22" i="97"/>
  <c r="I21" i="97"/>
  <c r="I20" i="97"/>
  <c r="I19" i="97"/>
  <c r="I18" i="97"/>
  <c r="I17" i="97"/>
  <c r="I16" i="97"/>
  <c r="I15" i="97"/>
  <c r="I14" i="97"/>
  <c r="I13" i="97"/>
  <c r="I12" i="97"/>
  <c r="I11" i="97"/>
  <c r="I10" i="97"/>
  <c r="I9" i="97"/>
  <c r="I8" i="97"/>
  <c r="I7" i="97"/>
  <c r="F59" i="97" l="1"/>
  <c r="F53" i="97"/>
  <c r="F50" i="97"/>
  <c r="F46" i="97"/>
  <c r="F39" i="97"/>
  <c r="F33" i="97"/>
  <c r="F28" i="97"/>
  <c r="F24" i="97"/>
  <c r="F20" i="97"/>
  <c r="J20" i="97" s="1"/>
  <c r="F13" i="97"/>
  <c r="F9" i="97" s="1"/>
  <c r="F10" i="97"/>
  <c r="C5" i="97"/>
  <c r="D5" i="97" s="1"/>
  <c r="E5" i="97" s="1"/>
  <c r="F5" i="97" s="1"/>
  <c r="H5" i="97"/>
  <c r="I5" i="97" s="1"/>
  <c r="J5" i="97" s="1"/>
  <c r="K5" i="97" s="1"/>
  <c r="E7" i="97"/>
  <c r="H7" i="97"/>
  <c r="J7" i="97"/>
  <c r="C10" i="97"/>
  <c r="D10" i="97"/>
  <c r="G10" i="97"/>
  <c r="E11" i="97"/>
  <c r="H11" i="97"/>
  <c r="J11" i="97"/>
  <c r="E12" i="97"/>
  <c r="H12" i="97"/>
  <c r="J12" i="97"/>
  <c r="C13" i="97"/>
  <c r="D13" i="97"/>
  <c r="G13" i="97"/>
  <c r="E14" i="97"/>
  <c r="H14" i="97"/>
  <c r="J14" i="97"/>
  <c r="E15" i="97"/>
  <c r="H15" i="97"/>
  <c r="J15" i="97"/>
  <c r="E16" i="97"/>
  <c r="H16" i="97"/>
  <c r="J16" i="97"/>
  <c r="E17" i="97"/>
  <c r="H17" i="97"/>
  <c r="J17" i="97"/>
  <c r="E18" i="97"/>
  <c r="H18" i="97"/>
  <c r="J18" i="97"/>
  <c r="E19" i="97"/>
  <c r="H19" i="97"/>
  <c r="J19" i="97"/>
  <c r="C20" i="97"/>
  <c r="D20" i="97"/>
  <c r="G20" i="97"/>
  <c r="E21" i="97"/>
  <c r="H21" i="97"/>
  <c r="J21" i="97"/>
  <c r="E22" i="97"/>
  <c r="H22" i="97"/>
  <c r="J22" i="97"/>
  <c r="E23" i="97"/>
  <c r="H23" i="97"/>
  <c r="J23" i="97"/>
  <c r="C24" i="97"/>
  <c r="D24" i="97"/>
  <c r="G24" i="97"/>
  <c r="E25" i="97"/>
  <c r="H25" i="97"/>
  <c r="J25" i="97"/>
  <c r="E26" i="97"/>
  <c r="H26" i="97"/>
  <c r="J26" i="97"/>
  <c r="E27" i="97"/>
  <c r="H27" i="97"/>
  <c r="J27" i="97"/>
  <c r="C28" i="97"/>
  <c r="H28" i="97" s="1"/>
  <c r="D28" i="97"/>
  <c r="G28" i="97"/>
  <c r="E29" i="97"/>
  <c r="H29" i="97"/>
  <c r="J29" i="97"/>
  <c r="E30" i="97"/>
  <c r="H30" i="97"/>
  <c r="J30" i="97"/>
  <c r="E31" i="97"/>
  <c r="H31" i="97"/>
  <c r="J31" i="97"/>
  <c r="E32" i="97"/>
  <c r="H32" i="97"/>
  <c r="J32" i="97"/>
  <c r="E34" i="97"/>
  <c r="H34" i="97"/>
  <c r="J34" i="97"/>
  <c r="E35" i="97"/>
  <c r="H35" i="97"/>
  <c r="J35" i="97"/>
  <c r="E36" i="97"/>
  <c r="H36" i="97"/>
  <c r="J36" i="97"/>
  <c r="E37" i="97"/>
  <c r="H37" i="97"/>
  <c r="J37" i="97"/>
  <c r="E38" i="97"/>
  <c r="H38" i="97"/>
  <c r="J38" i="97"/>
  <c r="C39" i="97"/>
  <c r="H39" i="97" s="1"/>
  <c r="D39" i="97"/>
  <c r="G39" i="97"/>
  <c r="E40" i="97"/>
  <c r="H40" i="97"/>
  <c r="J40" i="97"/>
  <c r="E41" i="97"/>
  <c r="H41" i="97"/>
  <c r="J41" i="97"/>
  <c r="E42" i="97"/>
  <c r="H42" i="97"/>
  <c r="J42" i="97"/>
  <c r="E43" i="97"/>
  <c r="H43" i="97"/>
  <c r="J43" i="97"/>
  <c r="E44" i="97"/>
  <c r="H44" i="97"/>
  <c r="J44" i="97"/>
  <c r="E45" i="97"/>
  <c r="H45" i="97"/>
  <c r="J45" i="97"/>
  <c r="C46" i="97"/>
  <c r="D46" i="97"/>
  <c r="G46" i="97"/>
  <c r="E47" i="97"/>
  <c r="H47" i="97"/>
  <c r="J47" i="97"/>
  <c r="E48" i="97"/>
  <c r="H48" i="97"/>
  <c r="J48" i="97"/>
  <c r="E49" i="97"/>
  <c r="H49" i="97"/>
  <c r="J49" i="97"/>
  <c r="C50" i="97"/>
  <c r="H50" i="97" s="1"/>
  <c r="D50" i="97"/>
  <c r="G50" i="97"/>
  <c r="E51" i="97"/>
  <c r="H51" i="97"/>
  <c r="J51" i="97"/>
  <c r="E52" i="97"/>
  <c r="H52" i="97"/>
  <c r="J52" i="97"/>
  <c r="C53" i="97"/>
  <c r="H53" i="97" s="1"/>
  <c r="D53" i="97"/>
  <c r="G53" i="97"/>
  <c r="E54" i="97"/>
  <c r="H54" i="97"/>
  <c r="J54" i="97"/>
  <c r="E55" i="97"/>
  <c r="H55" i="97"/>
  <c r="J55" i="97"/>
  <c r="E56" i="97"/>
  <c r="H56" i="97"/>
  <c r="J56" i="97"/>
  <c r="E57" i="97"/>
  <c r="H57" i="97"/>
  <c r="J57" i="97"/>
  <c r="E58" i="97"/>
  <c r="H58" i="97"/>
  <c r="J58" i="97"/>
  <c r="C59" i="97"/>
  <c r="H59" i="97" s="1"/>
  <c r="D59" i="97"/>
  <c r="E60" i="97"/>
  <c r="H60" i="97"/>
  <c r="J60" i="97"/>
  <c r="E61" i="97"/>
  <c r="H61" i="97"/>
  <c r="J61" i="97"/>
  <c r="E62" i="97"/>
  <c r="H62" i="97"/>
  <c r="J62" i="97"/>
  <c r="G33" i="97"/>
  <c r="H46" i="97"/>
  <c r="G9" i="97"/>
  <c r="G8" i="97" s="1"/>
  <c r="G6" i="97" s="1"/>
  <c r="H13" i="97"/>
  <c r="H10" i="97"/>
  <c r="J59" i="97"/>
  <c r="E50" i="97"/>
  <c r="J46" i="97"/>
  <c r="E24" i="97"/>
  <c r="E20" i="97"/>
  <c r="E59" i="97"/>
  <c r="J50" i="97"/>
  <c r="J39" i="97"/>
  <c r="J24" i="97"/>
  <c r="E46" i="97"/>
  <c r="H24" i="97"/>
  <c r="H20" i="97"/>
  <c r="E39" i="97" l="1"/>
  <c r="C9" i="97"/>
  <c r="H9" i="97" s="1"/>
  <c r="E28" i="97"/>
  <c r="J28" i="97"/>
  <c r="E10" i="97"/>
  <c r="F8" i="97"/>
  <c r="J13" i="97"/>
  <c r="E13" i="97"/>
  <c r="K13" i="97"/>
  <c r="J10" i="97"/>
  <c r="D33" i="97"/>
  <c r="K53" i="97" s="1"/>
  <c r="G64" i="97"/>
  <c r="E53" i="97"/>
  <c r="C33" i="97"/>
  <c r="G63" i="97"/>
  <c r="J53" i="97"/>
  <c r="D9" i="97"/>
  <c r="K28" i="97" s="1"/>
  <c r="K10" i="97" l="1"/>
  <c r="C8" i="97"/>
  <c r="C64" i="97" s="1"/>
  <c r="H33" i="97"/>
  <c r="F6" i="97"/>
  <c r="F64" i="97"/>
  <c r="K35" i="97"/>
  <c r="K39" i="97"/>
  <c r="K49" i="97"/>
  <c r="K62" i="97"/>
  <c r="K60" i="97"/>
  <c r="K45" i="97"/>
  <c r="K59" i="97"/>
  <c r="K56" i="97"/>
  <c r="K42" i="97"/>
  <c r="K43" i="97"/>
  <c r="K40" i="97"/>
  <c r="K52" i="97"/>
  <c r="K38" i="97"/>
  <c r="K37" i="97"/>
  <c r="K48" i="97"/>
  <c r="K46" i="97"/>
  <c r="J33" i="97"/>
  <c r="K54" i="97"/>
  <c r="K57" i="97"/>
  <c r="K33" i="97"/>
  <c r="K34" i="97"/>
  <c r="K50" i="97"/>
  <c r="K55" i="97"/>
  <c r="K41" i="97"/>
  <c r="K61" i="97"/>
  <c r="K51" i="97"/>
  <c r="K44" i="97"/>
  <c r="K58" i="97"/>
  <c r="K47" i="97"/>
  <c r="D64" i="97"/>
  <c r="K36" i="97"/>
  <c r="E33" i="97"/>
  <c r="K20" i="97"/>
  <c r="K31" i="97"/>
  <c r="K32" i="97"/>
  <c r="D8" i="97"/>
  <c r="D63" i="97" s="1"/>
  <c r="K18" i="97"/>
  <c r="K26" i="97"/>
  <c r="K29" i="97"/>
  <c r="E9" i="97"/>
  <c r="K12" i="97"/>
  <c r="K15" i="97"/>
  <c r="K14" i="97"/>
  <c r="K30" i="97"/>
  <c r="J9" i="97"/>
  <c r="K23" i="97"/>
  <c r="K21" i="97"/>
  <c r="K9" i="97"/>
  <c r="K11" i="97"/>
  <c r="K25" i="97"/>
  <c r="K19" i="97"/>
  <c r="K24" i="97"/>
  <c r="K27" i="97"/>
  <c r="K16" i="97"/>
  <c r="K22" i="97"/>
  <c r="K17" i="97"/>
  <c r="F63" i="97"/>
  <c r="E8" i="97" l="1"/>
  <c r="D6" i="97"/>
  <c r="I6" i="97" s="1"/>
  <c r="J8" i="97"/>
  <c r="H8" i="97"/>
  <c r="C6" i="97"/>
  <c r="H6" i="97" s="1"/>
  <c r="C63" i="97"/>
  <c r="E6" i="97" l="1"/>
  <c r="J6" i="97"/>
</calcChain>
</file>

<file path=xl/sharedStrings.xml><?xml version="1.0" encoding="utf-8"?>
<sst xmlns="http://schemas.openxmlformats.org/spreadsheetml/2006/main" count="72" uniqueCount="72">
  <si>
    <t>Наименование показателя</t>
  </si>
  <si>
    <t>Доходы от использования имущества, находящегося в государственной и муниципальной собственности, из них:</t>
  </si>
  <si>
    <t>Платежи при пользовании природными ресурсами, из них:</t>
  </si>
  <si>
    <t>Доходы от оказания платных услуг и компенсации затрат государства, из них:</t>
  </si>
  <si>
    <t>Доходы от продажи материальных и нематериальных активов, из них:</t>
  </si>
  <si>
    <t>Административные платежи и сборы</t>
  </si>
  <si>
    <t xml:space="preserve">Прочие неналоговые доходы (КБК 1 17 05…)  </t>
  </si>
  <si>
    <t>Доля налоговых доходов в общем объеме налоговых и неналоговых доходов</t>
  </si>
  <si>
    <t>Доля неналоговых доходов в общем объеме налоговых и неналоговых доходов</t>
  </si>
  <si>
    <t>Налоговые доходы, из них:</t>
  </si>
  <si>
    <t>Неналоговые доходы, из них:</t>
  </si>
  <si>
    <t>Невыясненные поступления</t>
  </si>
  <si>
    <t>Штрафы, санкции, возмещение ущерба, из них</t>
  </si>
  <si>
    <t>Налог на доходы физических лиц</t>
  </si>
  <si>
    <t>Единый сельскохозяйственный налог</t>
  </si>
  <si>
    <t>Налог на добычу полезных ископаемых</t>
  </si>
  <si>
    <t>Государственная пошлина</t>
  </si>
  <si>
    <t>Налог на прибыль организаций</t>
  </si>
  <si>
    <t>Задолженность и перерасчеты по отмененным налогам</t>
  </si>
  <si>
    <t>ДОХОДЫ БЮДЖЕТА ИТОГО</t>
  </si>
  <si>
    <t>БЕЗВОЗМЕЗДНЫЕ ПОСТУПЛЕНИЯ</t>
  </si>
  <si>
    <t>НАЛОГОВЫЕ И НЕНАЛОГОВЫЕ ДОХОДЫ</t>
  </si>
  <si>
    <t>Налоги на прибыль, доходы</t>
  </si>
  <si>
    <t>Налог на товары, работы, услуги, реализуемые на территории РФ</t>
  </si>
  <si>
    <t>Налоги на совокупный доход</t>
  </si>
  <si>
    <t xml:space="preserve">Налоги на имущество </t>
  </si>
  <si>
    <t>Налоги, сборы и регулярные платежи за пользование природными ресурсами</t>
  </si>
  <si>
    <t>Плата за негативное воздействие на окружающую среду</t>
  </si>
  <si>
    <t>Платежи при пользовании недрами</t>
  </si>
  <si>
    <t>Плата за использование лесов</t>
  </si>
  <si>
    <t>Доходы от оказания платных услуг</t>
  </si>
  <si>
    <t>Доходы от компенсации затрат государства</t>
  </si>
  <si>
    <t>Доходы от реализации имущества-всего</t>
  </si>
  <si>
    <t xml:space="preserve">Прочие неналоговые доходы 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</si>
  <si>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субъектов РФ</t>
  </si>
  <si>
    <t xml:space="preserve">Доходы от продажи земельных участков, находящихся в собственности субъектов РФ </t>
  </si>
  <si>
    <t>Акцизы на этиловый спирт из пищевого или непищевого сырья</t>
  </si>
  <si>
    <t>Доходы от уплаты акцизов на спиртосодержащую продукцию, производимую на территории РФ, направляемые в уполномоченный территориальный орган Федерального казначейства для распределения между бюджетами субъектов РФ (по нормативам, установленным федеральным законом о федеральном бюджете)</t>
  </si>
  <si>
    <t>Доходы от размещения средств бюджетов</t>
  </si>
  <si>
    <t xml:space="preserve">Прочие неналоговые доходы в части невыясненных, по которым не осуществлен возврат в течение трех лет (КБК 1 17 16…) </t>
  </si>
  <si>
    <t>тыс.руб.</t>
  </si>
  <si>
    <t>Фактически сложилось в % (гр3/гр5)</t>
  </si>
  <si>
    <t>Исполнено на 01.10.2024</t>
  </si>
  <si>
    <t>Акцизы на пиво</t>
  </si>
  <si>
    <t xml:space="preserve">Доходы от уплты акцизов на алкогольную продукцию </t>
  </si>
  <si>
    <t xml:space="preserve">Доходы от уплаты акцизов на этиловый спирт из пищевого и непищевого сырья </t>
  </si>
  <si>
    <t>Доходы от уплаты акцизов на нефтепродукты без акцизов на топливо печное</t>
  </si>
  <si>
    <t>Налог, взимаемый в связи с применением упрощенной системы налогообложения</t>
  </si>
  <si>
    <t>Налог на профессиональный доход</t>
  </si>
  <si>
    <t xml:space="preserve">Налог на имущество организаций </t>
  </si>
  <si>
    <t>Транспортный  налог</t>
  </si>
  <si>
    <t>Налог на игорный бизнес</t>
  </si>
  <si>
    <t>Сборы за пользование объектами животного мира и за пользование объектами водных биологических ресурсов</t>
  </si>
  <si>
    <t>Доходы в виде прибыли, приходящейся на доли в уставных (складочных) капиталах … или дивидендов по акциям, принадлежащим субъектам РФ</t>
  </si>
  <si>
    <t>Проценты, полученные от предоставления бюджетных кредитов внутри страны</t>
  </si>
  <si>
    <t>Доходы, получаемые от сдачи в аренду имущества (за исключением зем.участков) - ВСЕГО</t>
  </si>
  <si>
    <t>- доходы от сдачи в аренду имущества, находящегося в оперативном управлении органов государственной власти субъектов РФ</t>
  </si>
  <si>
    <t>- доходы от сдачи в аренду имущества, составляющую казну субъекта Российской Федерации (за исключением земельных участков)</t>
  </si>
  <si>
    <t>Плата от реализации соглашений об установлении сервитутов в отношении земельных участков в границах полос отвода автомобильных дорог общего пользования регионального или межмуниципального значения в целях строительства (реконструкции), капитального ремонта и эксплуатации объектов дорожного сервиса, прокладки, переноса, переустройства и эксплуатации инженерных коммуникаций, установки и эксплуатации рекламных конструкций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</si>
  <si>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</si>
  <si>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</si>
  <si>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собственности субъекта РФ</t>
  </si>
  <si>
    <t>Денежные взыскания (штрафы) за нарушение законодательства Российской Федерации о безопасности дорожного движения</t>
  </si>
  <si>
    <t>% исполнения (норма 75%) (гр3/гр2)</t>
  </si>
  <si>
    <t>Фактически сложилось            (гр3-гр5)</t>
  </si>
  <si>
    <t>Исполнено на 01.10.2025</t>
  </si>
  <si>
    <t>Утверждено на 2025 год</t>
  </si>
  <si>
    <t xml:space="preserve">ИСПОЛНЕНИЕ НАЛОГОВЫХ И НЕНАЛОГОВЫХ ДОХОДОВ ОБЛАСТНОГО БЮДЖЕТА НА 1 ОКТЯБРЯ 2025 ГОДА </t>
  </si>
  <si>
    <t>Исполнено за  2024 год</t>
  </si>
  <si>
    <t xml:space="preserve">Рост (снижение) 2025 год к 2024 году </t>
  </si>
  <si>
    <t>Справочно: утверждено на 2025 год к исполнено на 2024 год</t>
  </si>
  <si>
    <t>Структура налоговых (неналоговых) доходов  на 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</si>
</sst>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1" formatCode="_-* #,##0.00_р_._-;\-* #,##0.00_р_._-;_-* &quot;-&quot;??_р_._-;_-@_-"/>
    <numFmt numFmtId="172" formatCode="0.0%"/>
    <numFmt numFmtId="179" formatCode="#,##0.0"/>
  </numFmts>
  <fonts count="3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1"/>
      <name val="Arial Cyr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i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8"/>
      <color theme="3"/>
      <name val="Cambria"/>
      <family val="1"/>
      <charset val="204"/>
      <scheme val="maj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rgb="FFFF0000"/>
      <name val="Arial Cyr"/>
      <charset val="204"/>
    </font>
  </fonts>
  <fills count="35">
    <fill>
      <patternFill patternType="none"/>
    </fill>
    <fill>
      <patternFill patternType="gray125"/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4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7" fillId="26" borderId="0" applyNumberFormat="0" applyBorder="0" applyAlignment="0" applyProtection="0"/>
    <xf numFmtId="0" fontId="18" fillId="27" borderId="8" applyNumberFormat="0" applyAlignment="0" applyProtection="0"/>
    <xf numFmtId="0" fontId="19" fillId="28" borderId="9" applyNumberFormat="0" applyAlignment="0" applyProtection="0"/>
    <xf numFmtId="0" fontId="20" fillId="0" borderId="0" applyNumberFormat="0" applyFill="0" applyBorder="0" applyAlignment="0" applyProtection="0"/>
    <xf numFmtId="0" fontId="21" fillId="29" borderId="0" applyNumberFormat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25" fillId="30" borderId="8" applyNumberFormat="0" applyAlignment="0" applyProtection="0"/>
    <xf numFmtId="0" fontId="26" fillId="0" borderId="13" applyNumberFormat="0" applyFill="0" applyAlignment="0" applyProtection="0"/>
    <xf numFmtId="0" fontId="27" fillId="31" borderId="0" applyNumberFormat="0" applyBorder="0" applyAlignment="0" applyProtection="0"/>
    <xf numFmtId="0" fontId="15" fillId="32" borderId="14" applyNumberFormat="0" applyFont="0" applyAlignment="0" applyProtection="0"/>
    <xf numFmtId="0" fontId="28" fillId="27" borderId="15" applyNumberFormat="0" applyAlignment="0" applyProtection="0"/>
    <xf numFmtId="0" fontId="29" fillId="0" borderId="0" applyNumberFormat="0" applyFill="0" applyBorder="0" applyAlignment="0" applyProtection="0"/>
    <xf numFmtId="0" fontId="30" fillId="0" borderId="16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0"/>
    <xf numFmtId="0" fontId="33" fillId="0" borderId="17">
      <alignment horizontal="left" wrapText="1" indent="2"/>
    </xf>
    <xf numFmtId="4" fontId="33" fillId="0" borderId="18">
      <alignment horizontal="right" shrinkToFit="1"/>
    </xf>
    <xf numFmtId="4" fontId="33" fillId="0" borderId="18">
      <alignment horizontal="right"/>
    </xf>
    <xf numFmtId="4" fontId="33" fillId="0" borderId="18">
      <alignment horizontal="right"/>
    </xf>
    <xf numFmtId="4" fontId="13" fillId="0" borderId="18">
      <alignment horizontal="right"/>
    </xf>
    <xf numFmtId="4" fontId="12" fillId="0" borderId="18">
      <alignment horizontal="right"/>
    </xf>
    <xf numFmtId="4" fontId="12" fillId="0" borderId="18">
      <alignment horizontal="right"/>
    </xf>
    <xf numFmtId="0" fontId="34" fillId="0" borderId="0"/>
    <xf numFmtId="0" fontId="6" fillId="0" borderId="0"/>
    <xf numFmtId="9" fontId="6" fillId="0" borderId="0" applyFont="0" applyFill="0" applyBorder="0" applyAlignment="0" applyProtection="0"/>
    <xf numFmtId="171" fontId="6" fillId="0" borderId="0" applyFont="0" applyFill="0" applyBorder="0" applyAlignment="0" applyProtection="0"/>
  </cellStyleXfs>
  <cellXfs count="76">
    <xf numFmtId="0" fontId="0" fillId="0" borderId="0" xfId="0"/>
    <xf numFmtId="0" fontId="0" fillId="33" borderId="0" xfId="0" applyFill="1"/>
    <xf numFmtId="0" fontId="7" fillId="0" borderId="0" xfId="0" applyFont="1"/>
    <xf numFmtId="0" fontId="8" fillId="0" borderId="0" xfId="0" applyFont="1"/>
    <xf numFmtId="0" fontId="4" fillId="0" borderId="0" xfId="0" applyFont="1"/>
    <xf numFmtId="0" fontId="0" fillId="0" borderId="0" xfId="0" applyBorder="1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0" xfId="0" applyFont="1" applyAlignment="1">
      <alignment vertical="top"/>
    </xf>
    <xf numFmtId="0" fontId="4" fillId="33" borderId="0" xfId="0" applyFont="1" applyFill="1"/>
    <xf numFmtId="172" fontId="9" fillId="0" borderId="1" xfId="0" applyNumberFormat="1" applyFont="1" applyBorder="1" applyAlignment="1">
      <alignment vertical="center"/>
    </xf>
    <xf numFmtId="172" fontId="9" fillId="33" borderId="1" xfId="0" applyNumberFormat="1" applyFont="1" applyFill="1" applyBorder="1" applyAlignment="1">
      <alignment vertical="center" wrapText="1"/>
    </xf>
    <xf numFmtId="172" fontId="2" fillId="0" borderId="1" xfId="0" applyNumberFormat="1" applyFont="1" applyBorder="1" applyAlignment="1">
      <alignment horizontal="center" vertical="center"/>
    </xf>
    <xf numFmtId="10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2" fontId="2" fillId="0" borderId="0" xfId="0" applyNumberFormat="1" applyFont="1" applyBorder="1" applyAlignment="1">
      <alignment horizontal="center" vertical="center"/>
    </xf>
    <xf numFmtId="179" fontId="2" fillId="0" borderId="1" xfId="0" applyNumberFormat="1" applyFont="1" applyFill="1" applyBorder="1" applyAlignment="1">
      <alignment vertical="center"/>
    </xf>
    <xf numFmtId="179" fontId="2" fillId="0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/>
    </xf>
    <xf numFmtId="172" fontId="2" fillId="0" borderId="0" xfId="0" applyNumberFormat="1" applyFont="1" applyBorder="1" applyAlignment="1">
      <alignment horizontal="right" vertical="top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vertical="center"/>
    </xf>
    <xf numFmtId="172" fontId="3" fillId="0" borderId="1" xfId="0" applyNumberFormat="1" applyFont="1" applyFill="1" applyBorder="1" applyAlignment="1">
      <alignment vertical="center"/>
    </xf>
    <xf numFmtId="179" fontId="3" fillId="0" borderId="1" xfId="0" applyNumberFormat="1" applyFont="1" applyFill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179" fontId="3" fillId="34" borderId="1" xfId="0" applyNumberFormat="1" applyFont="1" applyFill="1" applyBorder="1" applyAlignment="1">
      <alignment vertical="center" wrapText="1"/>
    </xf>
    <xf numFmtId="179" fontId="3" fillId="34" borderId="1" xfId="0" applyNumberFormat="1" applyFont="1" applyFill="1" applyBorder="1" applyAlignment="1">
      <alignment vertical="center"/>
    </xf>
    <xf numFmtId="0" fontId="3" fillId="34" borderId="1" xfId="0" applyFont="1" applyFill="1" applyBorder="1" applyAlignment="1">
      <alignment vertical="center"/>
    </xf>
    <xf numFmtId="0" fontId="36" fillId="0" borderId="0" xfId="0" applyFont="1" applyAlignment="1">
      <alignment horizontal="center" vertical="center"/>
    </xf>
    <xf numFmtId="179" fontId="2" fillId="0" borderId="1" xfId="0" applyNumberFormat="1" applyFont="1" applyFill="1" applyBorder="1" applyAlignment="1">
      <alignment horizontal="right" vertical="center"/>
    </xf>
    <xf numFmtId="179" fontId="2" fillId="0" borderId="1" xfId="52" applyNumberFormat="1" applyFont="1" applyFill="1" applyBorder="1" applyAlignment="1">
      <alignment horizontal="right" vertical="center"/>
    </xf>
    <xf numFmtId="49" fontId="4" fillId="33" borderId="1" xfId="0" applyNumberFormat="1" applyFont="1" applyFill="1" applyBorder="1" applyAlignment="1">
      <alignment horizontal="left" vertical="center" wrapText="1"/>
    </xf>
    <xf numFmtId="172" fontId="3" fillId="32" borderId="1" xfId="0" applyNumberFormat="1" applyFont="1" applyFill="1" applyBorder="1" applyAlignment="1">
      <alignment horizontal="center" vertical="center"/>
    </xf>
    <xf numFmtId="0" fontId="14" fillId="32" borderId="1" xfId="0" applyFont="1" applyFill="1" applyBorder="1" applyAlignment="1">
      <alignment horizontal="center" vertical="center" wrapText="1"/>
    </xf>
    <xf numFmtId="0" fontId="5" fillId="32" borderId="1" xfId="0" applyFont="1" applyFill="1" applyBorder="1" applyAlignment="1">
      <alignment horizontal="center" vertical="center" wrapText="1"/>
    </xf>
    <xf numFmtId="179" fontId="3" fillId="32" borderId="1" xfId="0" applyNumberFormat="1" applyFont="1" applyFill="1" applyBorder="1" applyAlignment="1">
      <alignment vertical="center" wrapText="1"/>
    </xf>
    <xf numFmtId="179" fontId="3" fillId="32" borderId="1" xfId="0" applyNumberFormat="1" applyFont="1" applyFill="1" applyBorder="1" applyAlignment="1">
      <alignment vertical="center"/>
    </xf>
    <xf numFmtId="179" fontId="2" fillId="0" borderId="1" xfId="0" applyNumberFormat="1" applyFont="1" applyBorder="1" applyAlignment="1">
      <alignment horizontal="right" vertical="center"/>
    </xf>
    <xf numFmtId="172" fontId="2" fillId="0" borderId="1" xfId="0" applyNumberFormat="1" applyFont="1" applyFill="1" applyBorder="1" applyAlignment="1">
      <alignment vertical="center"/>
    </xf>
    <xf numFmtId="49" fontId="3" fillId="34" borderId="1" xfId="0" applyNumberFormat="1" applyFont="1" applyFill="1" applyBorder="1" applyAlignment="1">
      <alignment vertical="center"/>
    </xf>
    <xf numFmtId="49" fontId="35" fillId="34" borderId="1" xfId="0" applyNumberFormat="1" applyFont="1" applyFill="1" applyBorder="1" applyAlignment="1">
      <alignment vertical="top"/>
    </xf>
    <xf numFmtId="49" fontId="3" fillId="34" borderId="1" xfId="0" applyNumberFormat="1" applyFont="1" applyFill="1" applyBorder="1" applyAlignment="1">
      <alignment vertical="top" wrapText="1"/>
    </xf>
    <xf numFmtId="49" fontId="5" fillId="34" borderId="1" xfId="0" applyNumberFormat="1" applyFont="1" applyFill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/>
    </xf>
    <xf numFmtId="49" fontId="4" fillId="33" borderId="1" xfId="0" applyNumberFormat="1" applyFont="1" applyFill="1" applyBorder="1" applyAlignment="1">
      <alignment vertical="top" wrapText="1"/>
    </xf>
    <xf numFmtId="49" fontId="4" fillId="33" borderId="6" xfId="0" applyNumberFormat="1" applyFont="1" applyFill="1" applyBorder="1" applyAlignment="1">
      <alignment vertical="top" wrapText="1"/>
    </xf>
    <xf numFmtId="49" fontId="5" fillId="34" borderId="1" xfId="0" applyNumberFormat="1" applyFont="1" applyFill="1" applyBorder="1" applyAlignment="1">
      <alignment vertical="top"/>
    </xf>
    <xf numFmtId="49" fontId="11" fillId="0" borderId="1" xfId="0" applyNumberFormat="1" applyFont="1" applyBorder="1" applyAlignment="1">
      <alignment vertical="top" wrapText="1"/>
    </xf>
    <xf numFmtId="49" fontId="8" fillId="0" borderId="0" xfId="0" applyNumberFormat="1" applyFont="1" applyAlignment="1">
      <alignment vertical="top"/>
    </xf>
    <xf numFmtId="179" fontId="3" fillId="34" borderId="1" xfId="0" applyNumberFormat="1" applyFont="1" applyFill="1" applyBorder="1" applyAlignment="1">
      <alignment horizontal="right" vertical="center" wrapText="1"/>
    </xf>
    <xf numFmtId="179" fontId="3" fillId="32" borderId="1" xfId="0" applyNumberFormat="1" applyFont="1" applyFill="1" applyBorder="1" applyAlignment="1">
      <alignment horizontal="right" vertical="center" wrapText="1"/>
    </xf>
    <xf numFmtId="179" fontId="3" fillId="34" borderId="1" xfId="0" applyNumberFormat="1" applyFont="1" applyFill="1" applyBorder="1" applyAlignment="1">
      <alignment horizontal="right" vertical="center"/>
    </xf>
    <xf numFmtId="179" fontId="2" fillId="0" borderId="6" xfId="52" applyNumberFormat="1" applyFont="1" applyFill="1" applyBorder="1" applyAlignment="1">
      <alignment horizontal="right" vertical="center"/>
    </xf>
    <xf numFmtId="172" fontId="3" fillId="34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right" vertical="center" indent="1"/>
    </xf>
    <xf numFmtId="172" fontId="9" fillId="0" borderId="1" xfId="0" applyNumberFormat="1" applyFont="1" applyFill="1" applyBorder="1" applyAlignment="1">
      <alignment vertical="center" wrapText="1"/>
    </xf>
    <xf numFmtId="172" fontId="3" fillId="34" borderId="1" xfId="0" applyNumberFormat="1" applyFont="1" applyFill="1" applyBorder="1" applyAlignment="1">
      <alignment horizontal="center" vertical="center" wrapText="1"/>
    </xf>
    <xf numFmtId="172" fontId="2" fillId="33" borderId="1" xfId="0" applyNumberFormat="1" applyFont="1" applyFill="1" applyBorder="1" applyAlignment="1">
      <alignment horizontal="center" vertical="center"/>
    </xf>
    <xf numFmtId="172" fontId="5" fillId="34" borderId="1" xfId="0" applyNumberFormat="1" applyFont="1" applyFill="1" applyBorder="1" applyAlignment="1">
      <alignment horizontal="center" vertical="center" wrapText="1"/>
    </xf>
    <xf numFmtId="172" fontId="2" fillId="34" borderId="1" xfId="0" applyNumberFormat="1" applyFont="1" applyFill="1" applyBorder="1" applyAlignment="1">
      <alignment horizontal="center" vertical="center" wrapText="1"/>
    </xf>
    <xf numFmtId="172" fontId="2" fillId="33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Border="1" applyAlignment="1">
      <alignment horizontal="right" wrapText="1"/>
    </xf>
    <xf numFmtId="49" fontId="3" fillId="32" borderId="1" xfId="0" applyNumberFormat="1" applyFont="1" applyFill="1" applyBorder="1" applyAlignment="1">
      <alignment vertical="center" wrapText="1"/>
    </xf>
    <xf numFmtId="0" fontId="3" fillId="32" borderId="1" xfId="0" applyFont="1" applyFill="1" applyBorder="1" applyAlignment="1">
      <alignment horizontal="center" vertical="center" wrapText="1"/>
    </xf>
    <xf numFmtId="0" fontId="3" fillId="32" borderId="5" xfId="0" applyFont="1" applyFill="1" applyBorder="1" applyAlignment="1">
      <alignment horizontal="center" vertical="center" wrapText="1"/>
    </xf>
    <xf numFmtId="0" fontId="3" fillId="32" borderId="3" xfId="0" applyFont="1" applyFill="1" applyBorder="1" applyAlignment="1">
      <alignment horizontal="center" vertical="center" wrapText="1"/>
    </xf>
    <xf numFmtId="0" fontId="5" fillId="32" borderId="5" xfId="0" applyFont="1" applyFill="1" applyBorder="1" applyAlignment="1">
      <alignment horizontal="center" vertical="center" wrapText="1"/>
    </xf>
    <xf numFmtId="0" fontId="5" fillId="3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5" fillId="32" borderId="6" xfId="0" applyFont="1" applyFill="1" applyBorder="1" applyAlignment="1">
      <alignment horizontal="center" vertical="center" wrapText="1"/>
    </xf>
    <xf numFmtId="0" fontId="5" fillId="32" borderId="7" xfId="0" applyFont="1" applyFill="1" applyBorder="1" applyAlignment="1">
      <alignment horizontal="center" vertical="center" wrapText="1"/>
    </xf>
    <xf numFmtId="0" fontId="5" fillId="32" borderId="2" xfId="0" applyFont="1" applyFill="1" applyBorder="1" applyAlignment="1">
      <alignment horizontal="center" vertical="center" wrapText="1"/>
    </xf>
  </cellXfs>
  <cellStyles count="5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xl26" xfId="42"/>
    <cellStyle name="xl31" xfId="43"/>
    <cellStyle name="xl45" xfId="44"/>
    <cellStyle name="xl46" xfId="45"/>
    <cellStyle name="xl56" xfId="46"/>
    <cellStyle name="xl57" xfId="47"/>
    <cellStyle name="xl57 2" xfId="48"/>
    <cellStyle name="xl60" xfId="49"/>
    <cellStyle name="Обычный" xfId="0" builtinId="0"/>
    <cellStyle name="Обычный 2" xfId="50"/>
    <cellStyle name="Обычный 3" xfId="51"/>
    <cellStyle name="Процентный 2" xfId="52"/>
    <cellStyle name="Финансовый 2" xf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7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5" outlineLevelRow="1" x14ac:dyDescent="0.25"/>
  <cols>
    <col min="1" max="1" width="0" hidden="1" customWidth="1"/>
    <col min="2" max="2" width="45.7109375" style="3" customWidth="1"/>
    <col min="3" max="3" width="15.42578125" style="4" customWidth="1"/>
    <col min="4" max="4" width="14.28515625" style="4" customWidth="1"/>
    <col min="5" max="5" width="12.7109375" style="4" customWidth="1"/>
    <col min="6" max="6" width="14.85546875" style="4" customWidth="1"/>
    <col min="7" max="9" width="14.42578125" style="4" customWidth="1"/>
    <col min="10" max="10" width="13.85546875" style="4" customWidth="1"/>
    <col min="11" max="11" width="15.7109375" style="4" customWidth="1"/>
    <col min="13" max="13" width="29.140625" customWidth="1"/>
  </cols>
  <sheetData>
    <row r="1" spans="1:13" ht="16.5" customHeight="1" x14ac:dyDescent="0.3">
      <c r="B1" s="72" t="s">
        <v>67</v>
      </c>
      <c r="C1" s="72"/>
      <c r="D1" s="72"/>
      <c r="E1" s="72"/>
      <c r="F1" s="72"/>
      <c r="G1" s="72"/>
      <c r="H1" s="72"/>
      <c r="I1" s="72"/>
      <c r="J1" s="72"/>
      <c r="K1" s="72"/>
    </row>
    <row r="2" spans="1:13" ht="21.75" customHeight="1" x14ac:dyDescent="0.25">
      <c r="A2" s="5"/>
      <c r="B2" s="64"/>
      <c r="C2" s="64"/>
      <c r="D2" s="64"/>
      <c r="E2" s="64"/>
      <c r="F2" s="64"/>
      <c r="G2" s="64"/>
      <c r="H2" s="64"/>
      <c r="I2" s="64"/>
      <c r="J2" s="64"/>
      <c r="K2" s="65" t="s">
        <v>40</v>
      </c>
    </row>
    <row r="3" spans="1:13" s="22" customFormat="1" ht="23.25" customHeight="1" x14ac:dyDescent="0.2">
      <c r="A3" s="21"/>
      <c r="B3" s="67" t="s">
        <v>0</v>
      </c>
      <c r="C3" s="68" t="s">
        <v>66</v>
      </c>
      <c r="D3" s="70" t="s">
        <v>65</v>
      </c>
      <c r="E3" s="70" t="s">
        <v>63</v>
      </c>
      <c r="F3" s="70" t="s">
        <v>42</v>
      </c>
      <c r="G3" s="70" t="s">
        <v>68</v>
      </c>
      <c r="H3" s="73" t="s">
        <v>69</v>
      </c>
      <c r="I3" s="74"/>
      <c r="J3" s="75"/>
      <c r="K3" s="70" t="s">
        <v>71</v>
      </c>
    </row>
    <row r="4" spans="1:13" s="22" customFormat="1" ht="82.15" customHeight="1" x14ac:dyDescent="0.2">
      <c r="B4" s="67"/>
      <c r="C4" s="69"/>
      <c r="D4" s="71"/>
      <c r="E4" s="71"/>
      <c r="F4" s="71"/>
      <c r="G4" s="71"/>
      <c r="H4" s="35" t="s">
        <v>70</v>
      </c>
      <c r="I4" s="36" t="s">
        <v>41</v>
      </c>
      <c r="J4" s="36" t="s">
        <v>64</v>
      </c>
      <c r="K4" s="71"/>
      <c r="M4" s="30"/>
    </row>
    <row r="5" spans="1:13" s="6" customFormat="1" ht="12.75" customHeight="1" x14ac:dyDescent="0.25">
      <c r="B5" s="7">
        <v>1</v>
      </c>
      <c r="C5" s="7">
        <f t="shared" ref="C5:K5" si="0">B5+1</f>
        <v>2</v>
      </c>
      <c r="D5" s="7">
        <f t="shared" si="0"/>
        <v>3</v>
      </c>
      <c r="E5" s="7">
        <f t="shared" si="0"/>
        <v>4</v>
      </c>
      <c r="F5" s="7">
        <f t="shared" si="0"/>
        <v>5</v>
      </c>
      <c r="G5" s="7">
        <v>6</v>
      </c>
      <c r="H5" s="7">
        <f t="shared" si="0"/>
        <v>7</v>
      </c>
      <c r="I5" s="7">
        <f t="shared" si="0"/>
        <v>8</v>
      </c>
      <c r="J5" s="7">
        <f t="shared" si="0"/>
        <v>9</v>
      </c>
      <c r="K5" s="7">
        <f t="shared" si="0"/>
        <v>10</v>
      </c>
    </row>
    <row r="6" spans="1:13" s="6" customFormat="1" ht="26.25" hidden="1" customHeight="1" outlineLevel="1" x14ac:dyDescent="0.2">
      <c r="B6" s="41" t="s">
        <v>19</v>
      </c>
      <c r="C6" s="27">
        <f>SUM(C7:C8)</f>
        <v>76146985.969789997</v>
      </c>
      <c r="D6" s="27">
        <f>SUM(D7:D8)</f>
        <v>59805202.762820005</v>
      </c>
      <c r="E6" s="56">
        <f>IF(D6=0," ",IF(C6=0," ",D6/C6))</f>
        <v>0.78539159496800948</v>
      </c>
      <c r="F6" s="27">
        <f>SUM(F7:F8)</f>
        <v>55381756.804230005</v>
      </c>
      <c r="G6" s="27">
        <f>G7+G8</f>
        <v>79187523.222580001</v>
      </c>
      <c r="H6" s="56">
        <f>IF(C6=0,"",IF(G6=0,"",IF(C6/G6&gt;3,"рост.св.300%",C6/G6)))</f>
        <v>0.96160332929919179</v>
      </c>
      <c r="I6" s="56">
        <f>IF(D6=0,"",IF(F6=0,"",IF(D6/F6&gt;3,"рост.св.300%",D6/F6)))</f>
        <v>1.0798718967010477</v>
      </c>
      <c r="J6" s="28">
        <f>D6-F6</f>
        <v>4423445.9585900009</v>
      </c>
      <c r="K6" s="29"/>
    </row>
    <row r="7" spans="1:13" ht="18.75" hidden="1" customHeight="1" outlineLevel="1" x14ac:dyDescent="0.2">
      <c r="B7" s="42" t="s">
        <v>20</v>
      </c>
      <c r="C7" s="28">
        <v>25534242.386629999</v>
      </c>
      <c r="D7" s="28">
        <v>18491749.69469</v>
      </c>
      <c r="E7" s="56">
        <f t="shared" ref="E7:E62" si="1">IF(D7=0," ",IF(C7=0," ",D7/C7))</f>
        <v>0.72419417873045955</v>
      </c>
      <c r="F7" s="28">
        <v>20459950.715990003</v>
      </c>
      <c r="G7" s="28">
        <v>29020908.423179999</v>
      </c>
      <c r="H7" s="56">
        <f t="shared" ref="H6:H37" si="2">IF(C7=0,"",IF(G7=0,"",IF(C7/G7&gt;3,"рост.св.300%",C7/G7)))</f>
        <v>0.87985675755879922</v>
      </c>
      <c r="I7" s="56">
        <f t="shared" ref="I7:I62" si="3">IF(D7=0,"",IF(F7=0,"",IF(D7/F7&gt;3,"рост.св.300%",D7/F7)))</f>
        <v>0.90380225990662821</v>
      </c>
      <c r="J7" s="28">
        <f t="shared" ref="J7:J61" si="4">D7-F7</f>
        <v>-1968201.0213000029</v>
      </c>
      <c r="K7" s="29"/>
    </row>
    <row r="8" spans="1:13" ht="30.75" customHeight="1" collapsed="1" x14ac:dyDescent="0.2">
      <c r="B8" s="43" t="s">
        <v>21</v>
      </c>
      <c r="C8" s="27">
        <f>C9+C33</f>
        <v>50612743.583159998</v>
      </c>
      <c r="D8" s="27">
        <f>D9+D33</f>
        <v>41313453.068130001</v>
      </c>
      <c r="E8" s="56">
        <f t="shared" si="1"/>
        <v>0.81626582839259321</v>
      </c>
      <c r="F8" s="27">
        <f>F9+F33</f>
        <v>34921806.088239998</v>
      </c>
      <c r="G8" s="52">
        <f>G9+G33</f>
        <v>50166614.799400002</v>
      </c>
      <c r="H8" s="56">
        <f t="shared" si="2"/>
        <v>1.0088929417610482</v>
      </c>
      <c r="I8" s="56">
        <f t="shared" si="3"/>
        <v>1.1830273887822316</v>
      </c>
      <c r="J8" s="28">
        <f t="shared" si="4"/>
        <v>6391646.9798900038</v>
      </c>
      <c r="K8" s="29"/>
    </row>
    <row r="9" spans="1:13" ht="22.5" customHeight="1" x14ac:dyDescent="0.2">
      <c r="B9" s="66" t="s">
        <v>9</v>
      </c>
      <c r="C9" s="37">
        <f>C10+C13+C20+C24+C28+C31+C32</f>
        <v>45500608.799999997</v>
      </c>
      <c r="D9" s="37">
        <f>D10+D13+D20+D24+D28+D31+D32</f>
        <v>35293388.743969999</v>
      </c>
      <c r="E9" s="34">
        <f t="shared" si="1"/>
        <v>0.7756684948789081</v>
      </c>
      <c r="F9" s="37">
        <f>F10+F13+F20+F24+F28+F31+F32</f>
        <v>31934714.426829997</v>
      </c>
      <c r="G9" s="53">
        <f>G10+G13+G20+G24+G28+G31+G32</f>
        <v>45562477.822520003</v>
      </c>
      <c r="H9" s="34">
        <f t="shared" si="2"/>
        <v>0.99864210584066559</v>
      </c>
      <c r="I9" s="34">
        <f t="shared" si="3"/>
        <v>1.1051731439413846</v>
      </c>
      <c r="J9" s="38">
        <f t="shared" si="4"/>
        <v>3358674.3171400018</v>
      </c>
      <c r="K9" s="34">
        <f t="shared" ref="K9:K32" si="5">D9/$D$9</f>
        <v>1</v>
      </c>
    </row>
    <row r="10" spans="1:13" ht="15.75" x14ac:dyDescent="0.2">
      <c r="B10" s="44" t="s">
        <v>22</v>
      </c>
      <c r="C10" s="27">
        <f>SUM(C11:C12)</f>
        <v>26477847.800000001</v>
      </c>
      <c r="D10" s="27">
        <f>SUM(D11:D12)</f>
        <v>20315021.187309999</v>
      </c>
      <c r="E10" s="56">
        <f t="shared" si="1"/>
        <v>0.76724593859588541</v>
      </c>
      <c r="F10" s="27">
        <f>SUM(F11:F12)</f>
        <v>18134985.538869999</v>
      </c>
      <c r="G10" s="52">
        <f>G11+G12</f>
        <v>26025420.260499999</v>
      </c>
      <c r="H10" s="59">
        <f t="shared" si="2"/>
        <v>1.017384062772914</v>
      </c>
      <c r="I10" s="56">
        <f t="shared" si="3"/>
        <v>1.120211601148916</v>
      </c>
      <c r="J10" s="28">
        <f t="shared" si="4"/>
        <v>2180035.6484399997</v>
      </c>
      <c r="K10" s="56">
        <f>D10/$D$9</f>
        <v>0.57560415449709101</v>
      </c>
    </row>
    <row r="11" spans="1:13" ht="18" customHeight="1" x14ac:dyDescent="0.2">
      <c r="B11" s="45" t="s">
        <v>17</v>
      </c>
      <c r="C11" s="17">
        <v>12211474.800000001</v>
      </c>
      <c r="D11" s="17">
        <v>9280994.2616299987</v>
      </c>
      <c r="E11" s="23">
        <f t="shared" si="1"/>
        <v>0.76002238989429827</v>
      </c>
      <c r="F11" s="17">
        <v>8850447.3723799996</v>
      </c>
      <c r="G11" s="39">
        <v>11799034.152520001</v>
      </c>
      <c r="H11" s="60">
        <f t="shared" si="2"/>
        <v>1.0349554584001193</v>
      </c>
      <c r="I11" s="23">
        <f t="shared" si="3"/>
        <v>1.0486469068889812</v>
      </c>
      <c r="J11" s="17">
        <f t="shared" si="4"/>
        <v>430546.88924999908</v>
      </c>
      <c r="K11" s="12">
        <f>D11/$D$9</f>
        <v>0.2629669349394988</v>
      </c>
    </row>
    <row r="12" spans="1:13" ht="15.75" x14ac:dyDescent="0.2">
      <c r="B12" s="46" t="s">
        <v>13</v>
      </c>
      <c r="C12" s="17">
        <v>14266373</v>
      </c>
      <c r="D12" s="17">
        <v>11034026.92568</v>
      </c>
      <c r="E12" s="23">
        <f t="shared" si="1"/>
        <v>0.77342902261703095</v>
      </c>
      <c r="F12" s="17">
        <v>9284538.1664899997</v>
      </c>
      <c r="G12" s="39">
        <v>14226386.10798</v>
      </c>
      <c r="H12" s="60">
        <f t="shared" si="2"/>
        <v>1.0028107554312455</v>
      </c>
      <c r="I12" s="23">
        <f t="shared" si="3"/>
        <v>1.1884303481571439</v>
      </c>
      <c r="J12" s="17">
        <f t="shared" si="4"/>
        <v>1749488.7591900006</v>
      </c>
      <c r="K12" s="12">
        <f t="shared" si="5"/>
        <v>0.31263721955759216</v>
      </c>
    </row>
    <row r="13" spans="1:13" ht="28.5" x14ac:dyDescent="0.2">
      <c r="B13" s="44" t="s">
        <v>23</v>
      </c>
      <c r="C13" s="27">
        <f>SUM(C14:C18,C19:C19)</f>
        <v>7229121</v>
      </c>
      <c r="D13" s="27">
        <f>SUM(D14:D18,D19:D19)</f>
        <v>5570124.1892599994</v>
      </c>
      <c r="E13" s="56">
        <f t="shared" si="1"/>
        <v>0.77051195978874876</v>
      </c>
      <c r="F13" s="27">
        <f>SUM(F14:F18,F19:F19)</f>
        <v>5216566.0984500004</v>
      </c>
      <c r="G13" s="52">
        <f>G14+G15+G16+G17+G18+G19</f>
        <v>7755280.6468500011</v>
      </c>
      <c r="H13" s="59">
        <f t="shared" si="2"/>
        <v>0.93215466070029152</v>
      </c>
      <c r="I13" s="56">
        <f t="shared" si="3"/>
        <v>1.0677760204965201</v>
      </c>
      <c r="J13" s="28">
        <f t="shared" si="4"/>
        <v>353558.09080999903</v>
      </c>
      <c r="K13" s="56">
        <f>D13/$D$9</f>
        <v>0.15782344477226418</v>
      </c>
    </row>
    <row r="14" spans="1:13" s="1" customFormat="1" ht="30" x14ac:dyDescent="0.2">
      <c r="B14" s="47" t="s">
        <v>36</v>
      </c>
      <c r="C14" s="18">
        <v>295</v>
      </c>
      <c r="D14" s="18">
        <v>-520.17349999999999</v>
      </c>
      <c r="E14" s="23">
        <f t="shared" si="1"/>
        <v>-1.7632999999999999</v>
      </c>
      <c r="F14" s="18">
        <v>18.943999999999999</v>
      </c>
      <c r="G14" s="31">
        <v>291.97750000000002</v>
      </c>
      <c r="H14" s="60">
        <f t="shared" si="2"/>
        <v>1.0103518250550128</v>
      </c>
      <c r="I14" s="23">
        <f t="shared" si="3"/>
        <v>-27.45848289695946</v>
      </c>
      <c r="J14" s="17">
        <f t="shared" si="4"/>
        <v>-539.11749999999995</v>
      </c>
      <c r="K14" s="12">
        <f t="shared" si="5"/>
        <v>-1.4738553551020897E-5</v>
      </c>
    </row>
    <row r="15" spans="1:13" ht="15.75" x14ac:dyDescent="0.2">
      <c r="B15" s="46" t="s">
        <v>43</v>
      </c>
      <c r="C15" s="17">
        <v>1201149</v>
      </c>
      <c r="D15" s="17">
        <v>1281196.18729</v>
      </c>
      <c r="E15" s="23">
        <f t="shared" si="1"/>
        <v>1.0666421795214416</v>
      </c>
      <c r="F15" s="17">
        <v>883787.62974999996</v>
      </c>
      <c r="G15" s="31">
        <v>1221893.845</v>
      </c>
      <c r="H15" s="60">
        <f t="shared" si="2"/>
        <v>0.98302238358521232</v>
      </c>
      <c r="I15" s="23">
        <f t="shared" si="3"/>
        <v>1.4496652183878342</v>
      </c>
      <c r="J15" s="17">
        <f t="shared" si="4"/>
        <v>397408.55754000007</v>
      </c>
      <c r="K15" s="12">
        <f t="shared" si="5"/>
        <v>3.6301308343730437E-2</v>
      </c>
    </row>
    <row r="16" spans="1:13" ht="34.5" customHeight="1" x14ac:dyDescent="0.2">
      <c r="B16" s="45" t="s">
        <v>44</v>
      </c>
      <c r="C16" s="17">
        <v>1369367.9</v>
      </c>
      <c r="D16" s="17">
        <v>827368.18252000003</v>
      </c>
      <c r="E16" s="23">
        <f t="shared" si="1"/>
        <v>0.60419715002812613</v>
      </c>
      <c r="F16" s="17">
        <v>730922.21814999997</v>
      </c>
      <c r="G16" s="31">
        <v>1126176.6980300001</v>
      </c>
      <c r="H16" s="60">
        <f t="shared" si="2"/>
        <v>1.21594408976443</v>
      </c>
      <c r="I16" s="23">
        <f t="shared" si="3"/>
        <v>1.1319510639779284</v>
      </c>
      <c r="J16" s="17">
        <f t="shared" si="4"/>
        <v>96445.96437000006</v>
      </c>
      <c r="K16" s="12">
        <f t="shared" si="5"/>
        <v>2.3442582646908874E-2</v>
      </c>
    </row>
    <row r="17" spans="2:11" ht="34.5" customHeight="1" x14ac:dyDescent="0.2">
      <c r="B17" s="45" t="s">
        <v>45</v>
      </c>
      <c r="C17" s="17">
        <v>40969</v>
      </c>
      <c r="D17" s="17">
        <v>43078.601369999997</v>
      </c>
      <c r="E17" s="23">
        <f t="shared" si="1"/>
        <v>1.0514926253996923</v>
      </c>
      <c r="F17" s="17">
        <v>27717.62876</v>
      </c>
      <c r="G17" s="31">
        <v>45283.151969999999</v>
      </c>
      <c r="H17" s="60">
        <f t="shared" si="2"/>
        <v>0.90472942402820999</v>
      </c>
      <c r="I17" s="23">
        <f t="shared" si="3"/>
        <v>1.5541950483212978</v>
      </c>
      <c r="J17" s="17">
        <f t="shared" si="4"/>
        <v>15360.972609999997</v>
      </c>
      <c r="K17" s="12">
        <f>D17/$D$9</f>
        <v>1.2205855799936505E-3</v>
      </c>
    </row>
    <row r="18" spans="2:11" ht="31.9" customHeight="1" x14ac:dyDescent="0.2">
      <c r="B18" s="48" t="s">
        <v>37</v>
      </c>
      <c r="C18" s="17">
        <v>959.4</v>
      </c>
      <c r="D18" s="17">
        <v>8194.8750500000006</v>
      </c>
      <c r="E18" s="23">
        <f t="shared" si="1"/>
        <v>8.5416667187825741</v>
      </c>
      <c r="F18" s="17">
        <v>1010.91263</v>
      </c>
      <c r="G18" s="31">
        <v>1463.7500400000001</v>
      </c>
      <c r="H18" s="60">
        <f t="shared" si="2"/>
        <v>0.6554397771357191</v>
      </c>
      <c r="I18" s="23" t="str">
        <f t="shared" si="3"/>
        <v>рост.св.300%</v>
      </c>
      <c r="J18" s="17">
        <f t="shared" si="4"/>
        <v>7183.9624200000007</v>
      </c>
      <c r="K18" s="12">
        <f t="shared" si="5"/>
        <v>2.3219292172390571E-4</v>
      </c>
    </row>
    <row r="19" spans="2:11" ht="30" customHeight="1" x14ac:dyDescent="0.2">
      <c r="B19" s="45" t="s">
        <v>46</v>
      </c>
      <c r="C19" s="17">
        <v>4616380.7</v>
      </c>
      <c r="D19" s="17">
        <v>3410806.5165299997</v>
      </c>
      <c r="E19" s="23">
        <f t="shared" si="1"/>
        <v>0.73884862150342145</v>
      </c>
      <c r="F19" s="17">
        <v>3573108.7651600004</v>
      </c>
      <c r="G19" s="31">
        <v>5360171.2243100004</v>
      </c>
      <c r="H19" s="60">
        <f t="shared" si="2"/>
        <v>0.86123754387981399</v>
      </c>
      <c r="I19" s="23">
        <f t="shared" si="3"/>
        <v>0.95457673994910341</v>
      </c>
      <c r="J19" s="17">
        <f t="shared" si="4"/>
        <v>-162302.24863000074</v>
      </c>
      <c r="K19" s="12">
        <f t="shared" si="5"/>
        <v>9.6641513833458342E-2</v>
      </c>
    </row>
    <row r="20" spans="2:11" ht="15.75" x14ac:dyDescent="0.2">
      <c r="B20" s="44" t="s">
        <v>24</v>
      </c>
      <c r="C20" s="27">
        <f>SUM(C21:C23)</f>
        <v>8443896</v>
      </c>
      <c r="D20" s="27">
        <f>SUM(D21:D23)</f>
        <v>7094471.5505700009</v>
      </c>
      <c r="E20" s="56">
        <f t="shared" si="1"/>
        <v>0.84018935697100017</v>
      </c>
      <c r="F20" s="27">
        <f>SUM(F21:F23)</f>
        <v>6309043.9467199994</v>
      </c>
      <c r="G20" s="52">
        <f>G21+G22+G23</f>
        <v>8368589.7142000003</v>
      </c>
      <c r="H20" s="59">
        <f t="shared" si="2"/>
        <v>1.008998682976681</v>
      </c>
      <c r="I20" s="56">
        <f t="shared" si="3"/>
        <v>1.1244923336218535</v>
      </c>
      <c r="J20" s="28">
        <f t="shared" si="4"/>
        <v>785427.60385000147</v>
      </c>
      <c r="K20" s="56">
        <f t="shared" si="5"/>
        <v>0.20101417866206223</v>
      </c>
    </row>
    <row r="21" spans="2:11" ht="30.75" customHeight="1" x14ac:dyDescent="0.2">
      <c r="B21" s="45" t="s">
        <v>47</v>
      </c>
      <c r="C21" s="17">
        <v>8220136</v>
      </c>
      <c r="D21" s="17">
        <v>6847782.4597200006</v>
      </c>
      <c r="E21" s="23">
        <f t="shared" si="1"/>
        <v>0.83304977675795155</v>
      </c>
      <c r="F21" s="17">
        <v>6150744.8152299998</v>
      </c>
      <c r="G21" s="39">
        <v>8139677.1752700005</v>
      </c>
      <c r="H21" s="60">
        <f t="shared" si="2"/>
        <v>1.0098847685230625</v>
      </c>
      <c r="I21" s="23">
        <f t="shared" si="3"/>
        <v>1.1133257297171637</v>
      </c>
      <c r="J21" s="17">
        <f t="shared" si="4"/>
        <v>697037.64449000079</v>
      </c>
      <c r="K21" s="12">
        <f t="shared" si="5"/>
        <v>0.19402451006889976</v>
      </c>
    </row>
    <row r="22" spans="2:11" ht="19.5" hidden="1" customHeight="1" outlineLevel="1" x14ac:dyDescent="0.2">
      <c r="B22" s="45" t="s">
        <v>14</v>
      </c>
      <c r="C22" s="17">
        <v>0</v>
      </c>
      <c r="D22" s="17">
        <v>0</v>
      </c>
      <c r="E22" s="23" t="str">
        <f t="shared" si="1"/>
        <v xml:space="preserve"> </v>
      </c>
      <c r="F22" s="17">
        <v>0</v>
      </c>
      <c r="G22" s="39">
        <v>0</v>
      </c>
      <c r="H22" s="60" t="str">
        <f t="shared" si="2"/>
        <v/>
      </c>
      <c r="I22" s="23" t="str">
        <f t="shared" si="3"/>
        <v/>
      </c>
      <c r="J22" s="17">
        <f t="shared" si="4"/>
        <v>0</v>
      </c>
      <c r="K22" s="12">
        <f t="shared" si="5"/>
        <v>0</v>
      </c>
    </row>
    <row r="23" spans="2:11" ht="19.5" customHeight="1" collapsed="1" x14ac:dyDescent="0.2">
      <c r="B23" s="45" t="s">
        <v>48</v>
      </c>
      <c r="C23" s="17">
        <v>223760</v>
      </c>
      <c r="D23" s="17">
        <v>246689.09085000001</v>
      </c>
      <c r="E23" s="23">
        <f t="shared" si="1"/>
        <v>1.1024718039417234</v>
      </c>
      <c r="F23" s="17">
        <v>158299.13149</v>
      </c>
      <c r="G23" s="39">
        <v>228912.53893000001</v>
      </c>
      <c r="H23" s="60">
        <f t="shared" si="2"/>
        <v>0.97749123331520249</v>
      </c>
      <c r="I23" s="23">
        <f t="shared" si="3"/>
        <v>1.5583729899717342</v>
      </c>
      <c r="J23" s="17">
        <f t="shared" si="4"/>
        <v>88389.959360000008</v>
      </c>
      <c r="K23" s="12">
        <f t="shared" si="5"/>
        <v>6.9896685931624437E-3</v>
      </c>
    </row>
    <row r="24" spans="2:11" ht="19.5" customHeight="1" x14ac:dyDescent="0.2">
      <c r="B24" s="44" t="s">
        <v>25</v>
      </c>
      <c r="C24" s="27">
        <f>SUM(C25:C27)</f>
        <v>3238479</v>
      </c>
      <c r="D24" s="27">
        <f>SUM(D25:D27)</f>
        <v>2219535.9728100002</v>
      </c>
      <c r="E24" s="56">
        <f t="shared" si="1"/>
        <v>0.68536370710138927</v>
      </c>
      <c r="F24" s="27">
        <f>SUM(F25:F27)</f>
        <v>2194194.2039199998</v>
      </c>
      <c r="G24" s="54">
        <f>G25+G26+G27</f>
        <v>3300815.5860000001</v>
      </c>
      <c r="H24" s="59">
        <f t="shared" si="2"/>
        <v>0.98111479288197956</v>
      </c>
      <c r="I24" s="56">
        <f t="shared" si="3"/>
        <v>1.0115494648763206</v>
      </c>
      <c r="J24" s="28">
        <f t="shared" si="4"/>
        <v>25341.768890000414</v>
      </c>
      <c r="K24" s="59">
        <f t="shared" si="5"/>
        <v>6.2888151345036711E-2</v>
      </c>
    </row>
    <row r="25" spans="2:11" ht="15.75" x14ac:dyDescent="0.2">
      <c r="B25" s="46" t="s">
        <v>49</v>
      </c>
      <c r="C25" s="17">
        <v>2350333</v>
      </c>
      <c r="D25" s="17">
        <v>1842822.0444700001</v>
      </c>
      <c r="E25" s="23">
        <f t="shared" si="1"/>
        <v>0.78406848921833638</v>
      </c>
      <c r="F25" s="17">
        <v>1789587.8125199999</v>
      </c>
      <c r="G25" s="39">
        <v>2328632.1197800003</v>
      </c>
      <c r="H25" s="60">
        <f t="shared" si="2"/>
        <v>1.0093191535217894</v>
      </c>
      <c r="I25" s="23">
        <f t="shared" si="3"/>
        <v>1.0297466442147025</v>
      </c>
      <c r="J25" s="17">
        <f t="shared" si="4"/>
        <v>53234.231950000161</v>
      </c>
      <c r="K25" s="63">
        <f t="shared" si="5"/>
        <v>5.221436960441643E-2</v>
      </c>
    </row>
    <row r="26" spans="2:11" ht="15.75" x14ac:dyDescent="0.2">
      <c r="B26" s="46" t="s">
        <v>50</v>
      </c>
      <c r="C26" s="17">
        <v>887306</v>
      </c>
      <c r="D26" s="17">
        <v>376076.92833999998</v>
      </c>
      <c r="E26" s="23">
        <f t="shared" si="1"/>
        <v>0.42384129977707802</v>
      </c>
      <c r="F26" s="17">
        <v>404032.39139999996</v>
      </c>
      <c r="G26" s="39">
        <v>971399.46622000006</v>
      </c>
      <c r="H26" s="60">
        <f t="shared" si="2"/>
        <v>0.91343060281139299</v>
      </c>
      <c r="I26" s="23">
        <f t="shared" si="3"/>
        <v>0.93080885677721936</v>
      </c>
      <c r="J26" s="17">
        <f t="shared" si="4"/>
        <v>-27955.46305999998</v>
      </c>
      <c r="K26" s="63">
        <f t="shared" si="5"/>
        <v>1.0655733034540472E-2</v>
      </c>
    </row>
    <row r="27" spans="2:11" ht="15.75" x14ac:dyDescent="0.2">
      <c r="B27" s="46" t="s">
        <v>51</v>
      </c>
      <c r="C27" s="17">
        <v>840</v>
      </c>
      <c r="D27" s="17">
        <v>637</v>
      </c>
      <c r="E27" s="23">
        <f t="shared" si="1"/>
        <v>0.7583333333333333</v>
      </c>
      <c r="F27" s="17">
        <v>574</v>
      </c>
      <c r="G27" s="39">
        <v>784</v>
      </c>
      <c r="H27" s="60">
        <f t="shared" si="2"/>
        <v>1.0714285714285714</v>
      </c>
      <c r="I27" s="23">
        <f t="shared" si="3"/>
        <v>1.1097560975609757</v>
      </c>
      <c r="J27" s="17">
        <f t="shared" si="4"/>
        <v>63</v>
      </c>
      <c r="K27" s="63">
        <f t="shared" si="5"/>
        <v>1.8048706079798973E-5</v>
      </c>
    </row>
    <row r="28" spans="2:11" ht="35.25" customHeight="1" x14ac:dyDescent="0.2">
      <c r="B28" s="44" t="s">
        <v>26</v>
      </c>
      <c r="C28" s="27">
        <f>SUM(C29:C30)</f>
        <v>2248</v>
      </c>
      <c r="D28" s="27">
        <f>SUM(D29:D30)</f>
        <v>2278.4045999999998</v>
      </c>
      <c r="E28" s="56">
        <f t="shared" si="1"/>
        <v>1.0135251779359431</v>
      </c>
      <c r="F28" s="27">
        <f>SUM(F29:F30)</f>
        <v>2304.5775900000003</v>
      </c>
      <c r="G28" s="54">
        <f>G29+G30</f>
        <v>2910.8431999999998</v>
      </c>
      <c r="H28" s="59">
        <f t="shared" si="2"/>
        <v>0.77228481424214135</v>
      </c>
      <c r="I28" s="56">
        <f t="shared" si="3"/>
        <v>0.98864304238938616</v>
      </c>
      <c r="J28" s="28">
        <f t="shared" si="4"/>
        <v>-26.172990000000482</v>
      </c>
      <c r="K28" s="59">
        <f t="shared" si="5"/>
        <v>6.4556130229610593E-5</v>
      </c>
    </row>
    <row r="29" spans="2:11" ht="19.5" customHeight="1" x14ac:dyDescent="0.2">
      <c r="B29" s="45" t="s">
        <v>15</v>
      </c>
      <c r="C29" s="17">
        <v>16</v>
      </c>
      <c r="D29" s="17">
        <v>13.168799999999999</v>
      </c>
      <c r="E29" s="23">
        <f t="shared" si="1"/>
        <v>0.82304999999999995</v>
      </c>
      <c r="F29" s="17">
        <v>12.0372</v>
      </c>
      <c r="G29" s="39">
        <v>16.6068</v>
      </c>
      <c r="H29" s="60">
        <f t="shared" si="2"/>
        <v>0.96346075101765538</v>
      </c>
      <c r="I29" s="23">
        <f t="shared" si="3"/>
        <v>1.0940085734223906</v>
      </c>
      <c r="J29" s="17">
        <f t="shared" si="4"/>
        <v>1.1315999999999988</v>
      </c>
      <c r="K29" s="63">
        <f t="shared" si="5"/>
        <v>3.7312370584561495E-7</v>
      </c>
    </row>
    <row r="30" spans="2:11" ht="47.25" customHeight="1" x14ac:dyDescent="0.2">
      <c r="B30" s="45" t="s">
        <v>52</v>
      </c>
      <c r="C30" s="17">
        <v>2232</v>
      </c>
      <c r="D30" s="17">
        <v>2265.2357999999999</v>
      </c>
      <c r="E30" s="23">
        <f t="shared" si="1"/>
        <v>1.0148905913978494</v>
      </c>
      <c r="F30" s="17">
        <v>2292.5403900000001</v>
      </c>
      <c r="G30" s="39">
        <v>2894.2363999999998</v>
      </c>
      <c r="H30" s="60">
        <f t="shared" si="2"/>
        <v>0.77118786841323683</v>
      </c>
      <c r="I30" s="23">
        <f t="shared" si="3"/>
        <v>0.98808981070994339</v>
      </c>
      <c r="J30" s="17">
        <f t="shared" si="4"/>
        <v>-27.304590000000189</v>
      </c>
      <c r="K30" s="63">
        <f t="shared" si="5"/>
        <v>6.4183006523764973E-5</v>
      </c>
    </row>
    <row r="31" spans="2:11" ht="31.5" x14ac:dyDescent="0.2">
      <c r="B31" s="49" t="s">
        <v>16</v>
      </c>
      <c r="C31" s="28">
        <v>109017</v>
      </c>
      <c r="D31" s="28">
        <v>91957.439419999995</v>
      </c>
      <c r="E31" s="56">
        <f t="shared" si="1"/>
        <v>0.84351467587623941</v>
      </c>
      <c r="F31" s="28">
        <v>77620.030530000004</v>
      </c>
      <c r="G31" s="54">
        <v>109460.74102</v>
      </c>
      <c r="H31" s="59">
        <f t="shared" si="2"/>
        <v>0.99594611715702785</v>
      </c>
      <c r="I31" s="56">
        <f t="shared" si="3"/>
        <v>1.1847127447915471</v>
      </c>
      <c r="J31" s="28">
        <f t="shared" si="4"/>
        <v>14337.408889999992</v>
      </c>
      <c r="K31" s="59">
        <f t="shared" si="5"/>
        <v>2.6055145933163259E-3</v>
      </c>
    </row>
    <row r="32" spans="2:11" ht="31.5" x14ac:dyDescent="0.2">
      <c r="B32" s="44" t="s">
        <v>18</v>
      </c>
      <c r="C32" s="28">
        <v>0</v>
      </c>
      <c r="D32" s="28">
        <v>0</v>
      </c>
      <c r="E32" s="56" t="str">
        <f t="shared" si="1"/>
        <v xml:space="preserve"> </v>
      </c>
      <c r="F32" s="28">
        <v>3.075E-2</v>
      </c>
      <c r="G32" s="54">
        <v>3.075E-2</v>
      </c>
      <c r="H32" s="59" t="str">
        <f t="shared" si="2"/>
        <v/>
      </c>
      <c r="I32" s="56" t="str">
        <f t="shared" si="3"/>
        <v/>
      </c>
      <c r="J32" s="28">
        <f t="shared" si="4"/>
        <v>-3.075E-2</v>
      </c>
      <c r="K32" s="59">
        <f t="shared" si="5"/>
        <v>0</v>
      </c>
    </row>
    <row r="33" spans="2:11" s="2" customFormat="1" ht="21" customHeight="1" x14ac:dyDescent="0.2">
      <c r="B33" s="66" t="s">
        <v>10</v>
      </c>
      <c r="C33" s="37">
        <f>C34+C46+C50+C53+C56+C57+C59</f>
        <v>5112134.783160001</v>
      </c>
      <c r="D33" s="37">
        <f>D34+D46+D50+D53+D56+D57+D59</f>
        <v>6020064.3241599994</v>
      </c>
      <c r="E33" s="34">
        <f t="shared" si="1"/>
        <v>1.1776028175138946</v>
      </c>
      <c r="F33" s="37">
        <f>F34+F46+F50+F53+F56+F57+F59</f>
        <v>2987091.6614099997</v>
      </c>
      <c r="G33" s="37">
        <f>G34+G46+G50+G53+G56+G57+G59</f>
        <v>4604136.97688</v>
      </c>
      <c r="H33" s="34">
        <f t="shared" si="2"/>
        <v>1.1103350766562654</v>
      </c>
      <c r="I33" s="34">
        <f t="shared" si="3"/>
        <v>2.0153597567603074</v>
      </c>
      <c r="J33" s="38">
        <f t="shared" si="4"/>
        <v>3032972.6627499997</v>
      </c>
      <c r="K33" s="34">
        <f t="shared" ref="K33:K62" si="6">D33/$D$33</f>
        <v>1</v>
      </c>
    </row>
    <row r="34" spans="2:11" ht="46.5" customHeight="1" x14ac:dyDescent="0.2">
      <c r="B34" s="44" t="s">
        <v>1</v>
      </c>
      <c r="C34" s="27">
        <v>4186610.9730700003</v>
      </c>
      <c r="D34" s="27">
        <v>5093042.5055900002</v>
      </c>
      <c r="E34" s="56">
        <f t="shared" si="1"/>
        <v>1.2165072270508388</v>
      </c>
      <c r="F34" s="27">
        <v>2172107.7386399996</v>
      </c>
      <c r="G34" s="54">
        <v>3522018.8469000002</v>
      </c>
      <c r="H34" s="61">
        <f t="shared" si="2"/>
        <v>1.1886963571347606</v>
      </c>
      <c r="I34" s="56">
        <f t="shared" si="3"/>
        <v>2.3447467245703275</v>
      </c>
      <c r="J34" s="28">
        <f t="shared" si="4"/>
        <v>2920934.7669500005</v>
      </c>
      <c r="K34" s="56">
        <f>D34/$D$33</f>
        <v>0.8460113100702874</v>
      </c>
    </row>
    <row r="35" spans="2:11" ht="47.45" customHeight="1" x14ac:dyDescent="0.2">
      <c r="B35" s="45" t="s">
        <v>53</v>
      </c>
      <c r="C35" s="17">
        <v>0</v>
      </c>
      <c r="D35" s="17">
        <v>15988.93298</v>
      </c>
      <c r="E35" s="23" t="str">
        <f t="shared" si="1"/>
        <v xml:space="preserve"> </v>
      </c>
      <c r="F35" s="17">
        <v>22880.16315</v>
      </c>
      <c r="G35" s="31">
        <v>22880.16315</v>
      </c>
      <c r="H35" s="60" t="str">
        <f t="shared" si="2"/>
        <v/>
      </c>
      <c r="I35" s="23">
        <f t="shared" si="3"/>
        <v>0.69881201786797575</v>
      </c>
      <c r="J35" s="17">
        <f t="shared" si="4"/>
        <v>-6891.2301700000007</v>
      </c>
      <c r="K35" s="63">
        <f t="shared" si="6"/>
        <v>2.6559405546270455E-3</v>
      </c>
    </row>
    <row r="36" spans="2:11" ht="20.25" customHeight="1" x14ac:dyDescent="0.2">
      <c r="B36" s="45" t="s">
        <v>38</v>
      </c>
      <c r="C36" s="17">
        <v>4118232.8835</v>
      </c>
      <c r="D36" s="17">
        <v>5019372.6101000002</v>
      </c>
      <c r="E36" s="23">
        <f t="shared" si="1"/>
        <v>1.2188170878365043</v>
      </c>
      <c r="F36" s="17">
        <v>2103553.8644400002</v>
      </c>
      <c r="G36" s="31">
        <v>3431860.7362500001</v>
      </c>
      <c r="H36" s="60">
        <f t="shared" si="2"/>
        <v>1.2</v>
      </c>
      <c r="I36" s="23">
        <f t="shared" si="3"/>
        <v>2.3861393306589931</v>
      </c>
      <c r="J36" s="17">
        <f t="shared" si="4"/>
        <v>2915818.74566</v>
      </c>
      <c r="K36" s="63">
        <f t="shared" si="6"/>
        <v>0.83377391665999689</v>
      </c>
    </row>
    <row r="37" spans="2:11" ht="29.25" customHeight="1" x14ac:dyDescent="0.2">
      <c r="B37" s="45" t="s">
        <v>54</v>
      </c>
      <c r="C37" s="17">
        <v>21352.723539999999</v>
      </c>
      <c r="D37" s="17">
        <v>12282.99128</v>
      </c>
      <c r="E37" s="23">
        <f t="shared" si="1"/>
        <v>0.57524236929262473</v>
      </c>
      <c r="F37" s="17">
        <v>9253.6919600000001</v>
      </c>
      <c r="G37" s="31">
        <v>13665.097220000001</v>
      </c>
      <c r="H37" s="60">
        <f t="shared" si="2"/>
        <v>1.5625738475353486</v>
      </c>
      <c r="I37" s="23">
        <f t="shared" si="3"/>
        <v>1.3273611584537768</v>
      </c>
      <c r="J37" s="17">
        <f t="shared" si="4"/>
        <v>3029.2993200000001</v>
      </c>
      <c r="K37" s="63">
        <f>D37/$D$33</f>
        <v>2.0403421987876995E-3</v>
      </c>
    </row>
    <row r="38" spans="2:11" ht="63.75" customHeight="1" x14ac:dyDescent="0.2">
      <c r="B38" s="45" t="s">
        <v>34</v>
      </c>
      <c r="C38" s="17">
        <v>14756.391589999999</v>
      </c>
      <c r="D38" s="17">
        <v>9940.6470200000003</v>
      </c>
      <c r="E38" s="23">
        <f t="shared" si="1"/>
        <v>0.67365025923658084</v>
      </c>
      <c r="F38" s="17">
        <v>8542.6852100000015</v>
      </c>
      <c r="G38" s="31">
        <v>13732.481199999998</v>
      </c>
      <c r="H38" s="60">
        <f t="shared" ref="H38:H61" si="7">IF(C38=0,"",IF(G38=0,"",IF(C38/G38&gt;3,"рост.св.300%",C38/G38)))</f>
        <v>1.0745612082105018</v>
      </c>
      <c r="I38" s="23">
        <f t="shared" si="3"/>
        <v>1.1636443080407031</v>
      </c>
      <c r="J38" s="17">
        <f t="shared" si="4"/>
        <v>1397.9618099999989</v>
      </c>
      <c r="K38" s="63">
        <f t="shared" si="6"/>
        <v>1.651252625342513E-3</v>
      </c>
    </row>
    <row r="39" spans="2:11" ht="45.75" customHeight="1" x14ac:dyDescent="0.2">
      <c r="B39" s="45" t="s">
        <v>55</v>
      </c>
      <c r="C39" s="18">
        <f>(SUM(C40:C41))</f>
        <v>31824.124260000001</v>
      </c>
      <c r="D39" s="18">
        <f>(SUM(D40:D41))</f>
        <v>33695.580390000003</v>
      </c>
      <c r="E39" s="23">
        <f t="shared" si="1"/>
        <v>1.0588062098648934</v>
      </c>
      <c r="F39" s="18">
        <f>(SUM(F40:F41))</f>
        <v>24096.692349999998</v>
      </c>
      <c r="G39" s="18">
        <f>SUM(G40:G41)</f>
        <v>35717.927370000005</v>
      </c>
      <c r="H39" s="60">
        <f t="shared" si="7"/>
        <v>0.89098462882058316</v>
      </c>
      <c r="I39" s="23">
        <f t="shared" si="3"/>
        <v>1.3983487816741789</v>
      </c>
      <c r="J39" s="17">
        <f t="shared" si="4"/>
        <v>9598.8880400000053</v>
      </c>
      <c r="K39" s="63">
        <f t="shared" si="6"/>
        <v>5.5972126833880075E-3</v>
      </c>
    </row>
    <row r="40" spans="2:11" ht="45.75" customHeight="1" x14ac:dyDescent="0.2">
      <c r="B40" s="50" t="s">
        <v>56</v>
      </c>
      <c r="C40" s="17">
        <v>17624.72063</v>
      </c>
      <c r="D40" s="17">
        <v>28357.39604</v>
      </c>
      <c r="E40" s="23">
        <f t="shared" si="1"/>
        <v>1.6089557749772967</v>
      </c>
      <c r="F40" s="17">
        <v>15368.2309</v>
      </c>
      <c r="G40" s="31">
        <v>25232.713640000002</v>
      </c>
      <c r="H40" s="60">
        <f t="shared" si="7"/>
        <v>0.69848692778173971</v>
      </c>
      <c r="I40" s="23">
        <f t="shared" si="3"/>
        <v>1.8451958605072754</v>
      </c>
      <c r="J40" s="17">
        <f t="shared" si="4"/>
        <v>12989.165139999999</v>
      </c>
      <c r="K40" s="63">
        <f t="shared" si="6"/>
        <v>4.7104805718096382E-3</v>
      </c>
    </row>
    <row r="41" spans="2:11" ht="47.25" customHeight="1" x14ac:dyDescent="0.2">
      <c r="B41" s="50" t="s">
        <v>57</v>
      </c>
      <c r="C41" s="17">
        <v>14199.403630000001</v>
      </c>
      <c r="D41" s="17">
        <v>5338.1843499999995</v>
      </c>
      <c r="E41" s="23">
        <f t="shared" si="1"/>
        <v>0.37594426421696131</v>
      </c>
      <c r="F41" s="17">
        <v>8728.4614499999989</v>
      </c>
      <c r="G41" s="31">
        <v>10485.213730000001</v>
      </c>
      <c r="H41" s="60">
        <f t="shared" si="7"/>
        <v>1.3542312055473951</v>
      </c>
      <c r="I41" s="23">
        <f t="shared" si="3"/>
        <v>0.61158365429912054</v>
      </c>
      <c r="J41" s="17">
        <f t="shared" si="4"/>
        <v>-3390.2770999999993</v>
      </c>
      <c r="K41" s="63">
        <f t="shared" si="6"/>
        <v>8.8673211157836839E-4</v>
      </c>
    </row>
    <row r="42" spans="2:11" ht="59.25" customHeight="1" x14ac:dyDescent="0.2">
      <c r="B42" s="45" t="s">
        <v>58</v>
      </c>
      <c r="C42" s="17">
        <v>1.36832</v>
      </c>
      <c r="D42" s="17">
        <v>0.97175999999999996</v>
      </c>
      <c r="E42" s="23">
        <f t="shared" si="1"/>
        <v>0.71018475210477083</v>
      </c>
      <c r="F42" s="17">
        <v>2.1059999999999999E-2</v>
      </c>
      <c r="G42" s="31">
        <v>1.3388699999999998</v>
      </c>
      <c r="H42" s="60">
        <f t="shared" si="7"/>
        <v>1.0219961609416899</v>
      </c>
      <c r="I42" s="23" t="str">
        <f t="shared" si="3"/>
        <v>рост.св.300%</v>
      </c>
      <c r="J42" s="17">
        <f t="shared" si="4"/>
        <v>0.95069999999999999</v>
      </c>
      <c r="K42" s="63">
        <f t="shared" si="6"/>
        <v>1.614202021231049E-7</v>
      </c>
    </row>
    <row r="43" spans="2:11" ht="61.5" customHeight="1" x14ac:dyDescent="0.2">
      <c r="B43" s="45" t="s">
        <v>59</v>
      </c>
      <c r="C43" s="17">
        <v>356.57820000000004</v>
      </c>
      <c r="D43" s="17">
        <v>201.12782000000001</v>
      </c>
      <c r="E43" s="23">
        <f t="shared" si="1"/>
        <v>0.56404968110781872</v>
      </c>
      <c r="F43" s="17">
        <v>138.40102999999999</v>
      </c>
      <c r="G43" s="31">
        <v>292.61784999999998</v>
      </c>
      <c r="H43" s="60">
        <f t="shared" si="7"/>
        <v>1.2185797961402562</v>
      </c>
      <c r="I43" s="23">
        <f t="shared" si="3"/>
        <v>1.4532248784564683</v>
      </c>
      <c r="J43" s="17">
        <f t="shared" si="4"/>
        <v>62.726790000000022</v>
      </c>
      <c r="K43" s="63">
        <f t="shared" si="6"/>
        <v>3.340957989316237E-5</v>
      </c>
    </row>
    <row r="44" spans="2:11" ht="35.25" customHeight="1" x14ac:dyDescent="0.2">
      <c r="B44" s="47" t="s">
        <v>60</v>
      </c>
      <c r="C44" s="17">
        <v>79.099999999999994</v>
      </c>
      <c r="D44" s="19">
        <v>1544.8297500000001</v>
      </c>
      <c r="E44" s="23">
        <f t="shared" si="1"/>
        <v>19.530085335018967</v>
      </c>
      <c r="F44" s="17">
        <v>3635.4814500000002</v>
      </c>
      <c r="G44" s="31">
        <v>3858.6703900000002</v>
      </c>
      <c r="H44" s="60">
        <f t="shared" si="7"/>
        <v>2.0499289134670036E-2</v>
      </c>
      <c r="I44" s="23">
        <f t="shared" si="3"/>
        <v>0.42493127010729209</v>
      </c>
      <c r="J44" s="17">
        <f t="shared" si="4"/>
        <v>-2090.6517000000003</v>
      </c>
      <c r="K44" s="63">
        <f t="shared" si="6"/>
        <v>2.5661349560671939E-4</v>
      </c>
    </row>
    <row r="45" spans="2:11" ht="32.25" customHeight="1" x14ac:dyDescent="0.2">
      <c r="B45" s="47" t="s">
        <v>61</v>
      </c>
      <c r="C45" s="17">
        <v>7.8036599999999998</v>
      </c>
      <c r="D45" s="17">
        <v>14.814489999999999</v>
      </c>
      <c r="E45" s="23">
        <f t="shared" si="1"/>
        <v>1.8984028007370899</v>
      </c>
      <c r="F45" s="17">
        <v>6.7379899999999999</v>
      </c>
      <c r="G45" s="31">
        <v>9.8146000000000004</v>
      </c>
      <c r="H45" s="60">
        <f t="shared" si="7"/>
        <v>0.79510728914066797</v>
      </c>
      <c r="I45" s="23">
        <f t="shared" si="3"/>
        <v>2.198651229817794</v>
      </c>
      <c r="J45" s="17">
        <f t="shared" si="4"/>
        <v>8.0764999999999993</v>
      </c>
      <c r="K45" s="63">
        <f t="shared" si="6"/>
        <v>2.4608524431451348E-6</v>
      </c>
    </row>
    <row r="46" spans="2:11" ht="32.25" customHeight="1" x14ac:dyDescent="0.2">
      <c r="B46" s="44" t="s">
        <v>2</v>
      </c>
      <c r="C46" s="27">
        <f>SUM(C47:C49)</f>
        <v>118518.66048999999</v>
      </c>
      <c r="D46" s="27">
        <f>SUM(D47:D49)</f>
        <v>71102.782169999991</v>
      </c>
      <c r="E46" s="56">
        <f t="shared" si="1"/>
        <v>0.59992900591379261</v>
      </c>
      <c r="F46" s="27">
        <f>SUM(F47:F49)</f>
        <v>86280.979179999995</v>
      </c>
      <c r="G46" s="27">
        <f>SUM(G47:G49)</f>
        <v>109747.27154999999</v>
      </c>
      <c r="H46" s="62">
        <f t="shared" si="7"/>
        <v>1.0799235262628268</v>
      </c>
      <c r="I46" s="56">
        <f t="shared" si="3"/>
        <v>0.82408408951484957</v>
      </c>
      <c r="J46" s="28">
        <f t="shared" si="4"/>
        <v>-15178.197010000004</v>
      </c>
      <c r="K46" s="56">
        <f t="shared" si="6"/>
        <v>1.1810967182634084E-2</v>
      </c>
    </row>
    <row r="47" spans="2:11" ht="30" x14ac:dyDescent="0.2">
      <c r="B47" s="45" t="s">
        <v>27</v>
      </c>
      <c r="C47" s="17">
        <v>9989.5544100000006</v>
      </c>
      <c r="D47" s="17">
        <v>10200.386550000001</v>
      </c>
      <c r="E47" s="23">
        <f t="shared" si="1"/>
        <v>1.0211052596889554</v>
      </c>
      <c r="F47" s="17">
        <v>13640.38762</v>
      </c>
      <c r="G47" s="31">
        <v>15620.00972</v>
      </c>
      <c r="H47" s="60">
        <f t="shared" si="7"/>
        <v>0.6395357358330761</v>
      </c>
      <c r="I47" s="23">
        <f t="shared" si="3"/>
        <v>0.74780767483790911</v>
      </c>
      <c r="J47" s="17">
        <f t="shared" si="4"/>
        <v>-3440.0010699999984</v>
      </c>
      <c r="K47" s="12">
        <f t="shared" si="6"/>
        <v>1.6943982656569532E-3</v>
      </c>
    </row>
    <row r="48" spans="2:11" ht="15.75" x14ac:dyDescent="0.2">
      <c r="B48" s="45" t="s">
        <v>28</v>
      </c>
      <c r="C48" s="17">
        <v>22083.657079999997</v>
      </c>
      <c r="D48" s="17">
        <v>22124.493180000001</v>
      </c>
      <c r="E48" s="23">
        <f t="shared" si="1"/>
        <v>1.0018491547777648</v>
      </c>
      <c r="F48" s="17">
        <v>16160.278319999999</v>
      </c>
      <c r="G48" s="31">
        <v>16314.21947</v>
      </c>
      <c r="H48" s="60">
        <f t="shared" si="7"/>
        <v>1.3536447220542385</v>
      </c>
      <c r="I48" s="23">
        <f t="shared" si="3"/>
        <v>1.3690663453870515</v>
      </c>
      <c r="J48" s="17">
        <f t="shared" si="4"/>
        <v>5964.2148600000019</v>
      </c>
      <c r="K48" s="12">
        <f t="shared" si="6"/>
        <v>3.6751257110673994E-3</v>
      </c>
    </row>
    <row r="49" spans="1:27" ht="15.75" x14ac:dyDescent="0.2">
      <c r="B49" s="45" t="s">
        <v>29</v>
      </c>
      <c r="C49" s="17">
        <v>86445.448999999993</v>
      </c>
      <c r="D49" s="17">
        <v>38777.902439999998</v>
      </c>
      <c r="E49" s="23">
        <f t="shared" si="1"/>
        <v>0.44858234746400588</v>
      </c>
      <c r="F49" s="17">
        <v>56480.313240000003</v>
      </c>
      <c r="G49" s="31">
        <v>77813.042359999992</v>
      </c>
      <c r="H49" s="60">
        <f t="shared" si="7"/>
        <v>1.1109377859827456</v>
      </c>
      <c r="I49" s="23">
        <f t="shared" si="3"/>
        <v>0.6865737850146526</v>
      </c>
      <c r="J49" s="17">
        <f t="shared" si="4"/>
        <v>-17702.410800000005</v>
      </c>
      <c r="K49" s="12">
        <f t="shared" si="6"/>
        <v>6.4414432059097335E-3</v>
      </c>
    </row>
    <row r="50" spans="1:27" ht="31.5" customHeight="1" x14ac:dyDescent="0.2">
      <c r="B50" s="44" t="s">
        <v>3</v>
      </c>
      <c r="C50" s="27">
        <f>SUM(C51:C52)</f>
        <v>81552.992249999996</v>
      </c>
      <c r="D50" s="27">
        <f>SUM(D51:D52)</f>
        <v>76416.36073</v>
      </c>
      <c r="E50" s="56">
        <f t="shared" si="1"/>
        <v>0.93701480009153193</v>
      </c>
      <c r="F50" s="27">
        <f>SUM(F51:F52)</f>
        <v>172299.29295</v>
      </c>
      <c r="G50" s="54">
        <f>G51+G52</f>
        <v>192120.20575999998</v>
      </c>
      <c r="H50" s="56">
        <f t="shared" si="7"/>
        <v>0.42448940717811567</v>
      </c>
      <c r="I50" s="56">
        <f t="shared" si="3"/>
        <v>0.44350942723935305</v>
      </c>
      <c r="J50" s="28">
        <f t="shared" si="4"/>
        <v>-95882.932220000002</v>
      </c>
      <c r="K50" s="56">
        <f t="shared" si="6"/>
        <v>1.2693611997353972E-2</v>
      </c>
    </row>
    <row r="51" spans="1:27" ht="15.75" x14ac:dyDescent="0.2">
      <c r="B51" s="45" t="s">
        <v>30</v>
      </c>
      <c r="C51" s="17">
        <v>13891.084359999999</v>
      </c>
      <c r="D51" s="17">
        <v>10996.82883</v>
      </c>
      <c r="E51" s="23">
        <f t="shared" si="1"/>
        <v>0.79164653708862809</v>
      </c>
      <c r="F51" s="17">
        <v>8866.8046300000005</v>
      </c>
      <c r="G51" s="31">
        <v>13497.224289999998</v>
      </c>
      <c r="H51" s="60">
        <f t="shared" si="7"/>
        <v>1.0291808198143235</v>
      </c>
      <c r="I51" s="23">
        <f t="shared" si="3"/>
        <v>1.2402245553931868</v>
      </c>
      <c r="J51" s="17">
        <f t="shared" si="4"/>
        <v>2130.0241999999998</v>
      </c>
      <c r="K51" s="12">
        <f t="shared" si="6"/>
        <v>1.8266962341028517E-3</v>
      </c>
    </row>
    <row r="52" spans="1:27" ht="18" customHeight="1" x14ac:dyDescent="0.2">
      <c r="B52" s="45" t="s">
        <v>31</v>
      </c>
      <c r="C52" s="17">
        <v>67661.907890000002</v>
      </c>
      <c r="D52" s="17">
        <v>65419.531900000002</v>
      </c>
      <c r="E52" s="23">
        <f t="shared" si="1"/>
        <v>0.96685910788023455</v>
      </c>
      <c r="F52" s="17">
        <v>163432.48832</v>
      </c>
      <c r="G52" s="31">
        <v>178622.98147</v>
      </c>
      <c r="H52" s="60">
        <f t="shared" si="7"/>
        <v>0.3787973268230545</v>
      </c>
      <c r="I52" s="23">
        <f t="shared" si="3"/>
        <v>0.40028474492726857</v>
      </c>
      <c r="J52" s="17">
        <f t="shared" si="4"/>
        <v>-98012.956420000002</v>
      </c>
      <c r="K52" s="12">
        <f t="shared" si="6"/>
        <v>1.086691576325112E-2</v>
      </c>
    </row>
    <row r="53" spans="1:27" ht="34.5" customHeight="1" x14ac:dyDescent="0.2">
      <c r="B53" s="44" t="s">
        <v>4</v>
      </c>
      <c r="C53" s="27">
        <f>C54+C55</f>
        <v>40050.692629999998</v>
      </c>
      <c r="D53" s="27">
        <f>D54+D55</f>
        <v>49225.622380000001</v>
      </c>
      <c r="E53" s="56">
        <f t="shared" si="1"/>
        <v>1.2290829233531786</v>
      </c>
      <c r="F53" s="27">
        <f>F54+F55</f>
        <v>17755.212910000002</v>
      </c>
      <c r="G53" s="27">
        <f>G54+G55</f>
        <v>20983.078070000003</v>
      </c>
      <c r="H53" s="56">
        <f t="shared" si="7"/>
        <v>1.9087138929946321</v>
      </c>
      <c r="I53" s="56">
        <f t="shared" si="3"/>
        <v>2.772460270092024</v>
      </c>
      <c r="J53" s="28">
        <f t="shared" si="4"/>
        <v>31470.409469999999</v>
      </c>
      <c r="K53" s="56">
        <f t="shared" si="6"/>
        <v>8.1769263133029107E-3</v>
      </c>
    </row>
    <row r="54" spans="1:27" ht="17.25" customHeight="1" x14ac:dyDescent="0.2">
      <c r="B54" s="45" t="s">
        <v>32</v>
      </c>
      <c r="C54" s="17">
        <v>39929.56177</v>
      </c>
      <c r="D54" s="17">
        <v>48594.491520000003</v>
      </c>
      <c r="E54" s="23">
        <f t="shared" si="1"/>
        <v>1.2170053806227887</v>
      </c>
      <c r="F54" s="17">
        <v>16547.283510000001</v>
      </c>
      <c r="G54" s="31">
        <v>19162.671870000002</v>
      </c>
      <c r="H54" s="60">
        <f t="shared" si="7"/>
        <v>2.0837157803923714</v>
      </c>
      <c r="I54" s="23">
        <f t="shared" si="3"/>
        <v>2.9367050785485698</v>
      </c>
      <c r="J54" s="17">
        <f t="shared" si="4"/>
        <v>32047.208010000002</v>
      </c>
      <c r="K54" s="12">
        <f t="shared" si="6"/>
        <v>8.0720884202147725E-3</v>
      </c>
    </row>
    <row r="55" spans="1:27" ht="31.5" customHeight="1" x14ac:dyDescent="0.2">
      <c r="B55" s="45" t="s">
        <v>35</v>
      </c>
      <c r="C55" s="17">
        <v>121.13086</v>
      </c>
      <c r="D55" s="17">
        <v>631.13085999999998</v>
      </c>
      <c r="E55" s="23">
        <f t="shared" si="1"/>
        <v>5.2103226213369576</v>
      </c>
      <c r="F55" s="17">
        <v>1207.9294</v>
      </c>
      <c r="G55" s="31">
        <v>1820.4061999999999</v>
      </c>
      <c r="H55" s="60">
        <f t="shared" si="7"/>
        <v>6.6540566605409274E-2</v>
      </c>
      <c r="I55" s="23">
        <f t="shared" si="3"/>
        <v>0.52248985743703236</v>
      </c>
      <c r="J55" s="17">
        <f t="shared" si="4"/>
        <v>-576.79854</v>
      </c>
      <c r="K55" s="12">
        <f t="shared" si="6"/>
        <v>1.0483789308813804E-4</v>
      </c>
    </row>
    <row r="56" spans="1:27" ht="22.5" customHeight="1" x14ac:dyDescent="0.2">
      <c r="B56" s="44" t="s">
        <v>5</v>
      </c>
      <c r="C56" s="28">
        <v>77.38</v>
      </c>
      <c r="D56" s="28">
        <v>0</v>
      </c>
      <c r="E56" s="56" t="str">
        <f t="shared" si="1"/>
        <v xml:space="preserve"> </v>
      </c>
      <c r="F56" s="28">
        <v>0.79500000000000004</v>
      </c>
      <c r="G56" s="54">
        <v>-2.12</v>
      </c>
      <c r="H56" s="56">
        <f t="shared" si="7"/>
        <v>-36.499999999999993</v>
      </c>
      <c r="I56" s="56" t="str">
        <f t="shared" si="3"/>
        <v/>
      </c>
      <c r="J56" s="28">
        <f t="shared" si="4"/>
        <v>-0.79500000000000004</v>
      </c>
      <c r="K56" s="56">
        <f t="shared" si="6"/>
        <v>0</v>
      </c>
    </row>
    <row r="57" spans="1:27" ht="29.25" customHeight="1" x14ac:dyDescent="0.2">
      <c r="B57" s="44" t="s">
        <v>12</v>
      </c>
      <c r="C57" s="28">
        <v>685160.96089999995</v>
      </c>
      <c r="D57" s="28">
        <v>741599.1823300001</v>
      </c>
      <c r="E57" s="56">
        <f t="shared" si="1"/>
        <v>1.0823722083579677</v>
      </c>
      <c r="F57" s="28">
        <v>536135.73340999999</v>
      </c>
      <c r="G57" s="54">
        <v>746478.32996</v>
      </c>
      <c r="H57" s="56">
        <f t="shared" si="7"/>
        <v>0.91785780430721176</v>
      </c>
      <c r="I57" s="56">
        <f t="shared" si="3"/>
        <v>1.3832302831471144</v>
      </c>
      <c r="J57" s="28">
        <f t="shared" si="4"/>
        <v>205463.44892000011</v>
      </c>
      <c r="K57" s="56">
        <f t="shared" si="6"/>
        <v>0.12318791667288008</v>
      </c>
    </row>
    <row r="58" spans="1:27" ht="45" x14ac:dyDescent="0.2">
      <c r="B58" s="45" t="s">
        <v>62</v>
      </c>
      <c r="C58" s="17">
        <v>390329.72538999998</v>
      </c>
      <c r="D58" s="17">
        <v>419005.28032000002</v>
      </c>
      <c r="E58" s="23">
        <f t="shared" si="1"/>
        <v>1.0734649529992846</v>
      </c>
      <c r="F58" s="17">
        <v>336472.60118</v>
      </c>
      <c r="G58" s="31">
        <v>439414.08769000001</v>
      </c>
      <c r="H58" s="60">
        <f t="shared" si="7"/>
        <v>0.88829588382558111</v>
      </c>
      <c r="I58" s="23">
        <f t="shared" si="3"/>
        <v>1.2452879635683862</v>
      </c>
      <c r="J58" s="17">
        <f t="shared" si="4"/>
        <v>82532.679140000022</v>
      </c>
      <c r="K58" s="12">
        <f t="shared" si="6"/>
        <v>6.960146233627916E-2</v>
      </c>
      <c r="L58" s="5"/>
    </row>
    <row r="59" spans="1:27" ht="15.75" x14ac:dyDescent="0.2">
      <c r="B59" s="44" t="s">
        <v>33</v>
      </c>
      <c r="C59" s="27">
        <f>(C60+C61+C62)</f>
        <v>163.12381999999999</v>
      </c>
      <c r="D59" s="27">
        <f>(D60+D61+D62)</f>
        <v>-11322.12904</v>
      </c>
      <c r="E59" s="56">
        <f t="shared" si="1"/>
        <v>-69.408189680697774</v>
      </c>
      <c r="F59" s="27">
        <f>(F60+F61+F62)</f>
        <v>2511.9093199999998</v>
      </c>
      <c r="G59" s="27">
        <v>12791.36464</v>
      </c>
      <c r="H59" s="56">
        <f t="shared" si="7"/>
        <v>1.2752651854665602E-2</v>
      </c>
      <c r="I59" s="56">
        <f t="shared" si="3"/>
        <v>-4.5073796851870433</v>
      </c>
      <c r="J59" s="28">
        <f t="shared" si="4"/>
        <v>-13834.038359999999</v>
      </c>
      <c r="K59" s="56">
        <f t="shared" si="6"/>
        <v>-1.8807322364582568E-3</v>
      </c>
      <c r="L59" s="5"/>
    </row>
    <row r="60" spans="1:27" ht="15.75" x14ac:dyDescent="0.2">
      <c r="B60" s="47" t="s">
        <v>11</v>
      </c>
      <c r="C60" s="17">
        <v>0</v>
      </c>
      <c r="D60" s="17">
        <v>-11324.296039999999</v>
      </c>
      <c r="E60" s="23" t="str">
        <f t="shared" si="1"/>
        <v xml:space="preserve"> </v>
      </c>
      <c r="F60" s="17">
        <v>2037.09339</v>
      </c>
      <c r="G60" s="32">
        <v>12306.14271</v>
      </c>
      <c r="H60" s="60" t="str">
        <f t="shared" si="7"/>
        <v/>
      </c>
      <c r="I60" s="23">
        <f t="shared" si="3"/>
        <v>-5.5590460877201116</v>
      </c>
      <c r="J60" s="17">
        <f t="shared" si="4"/>
        <v>-13361.389429999999</v>
      </c>
      <c r="K60" s="12">
        <f t="shared" si="6"/>
        <v>-1.881092199389434E-3</v>
      </c>
      <c r="L60" s="5"/>
    </row>
    <row r="61" spans="1:27" ht="15.75" x14ac:dyDescent="0.2">
      <c r="B61" s="47" t="s">
        <v>6</v>
      </c>
      <c r="C61" s="17">
        <v>163.12381999999999</v>
      </c>
      <c r="D61" s="17">
        <v>2.1669999999999998</v>
      </c>
      <c r="E61" s="23">
        <f t="shared" si="1"/>
        <v>1.3284387283230616E-2</v>
      </c>
      <c r="F61" s="17">
        <v>474.81592999999998</v>
      </c>
      <c r="G61" s="55">
        <v>485.22192999999999</v>
      </c>
      <c r="H61" s="60">
        <f t="shared" si="7"/>
        <v>0.3361839395840992</v>
      </c>
      <c r="I61" s="23">
        <f t="shared" si="3"/>
        <v>4.5638738363306388E-3</v>
      </c>
      <c r="J61" s="17">
        <f t="shared" si="4"/>
        <v>-472.64893000000001</v>
      </c>
      <c r="K61" s="12">
        <f t="shared" si="6"/>
        <v>3.5996293117721279E-7</v>
      </c>
      <c r="L61" s="5"/>
    </row>
    <row r="62" spans="1:27" s="15" customFormat="1" ht="45.75" customHeight="1" x14ac:dyDescent="0.2">
      <c r="A62" s="26"/>
      <c r="B62" s="33" t="s">
        <v>39</v>
      </c>
      <c r="C62" s="57">
        <v>0</v>
      </c>
      <c r="D62" s="57">
        <v>0</v>
      </c>
      <c r="E62" s="40" t="str">
        <f t="shared" si="1"/>
        <v xml:space="preserve"> </v>
      </c>
      <c r="F62" s="57">
        <v>0</v>
      </c>
      <c r="G62" s="39">
        <v>0</v>
      </c>
      <c r="H62" s="60" t="str">
        <f>IF(C62=0,"",IF(G62=0,"",IF(C62/G62&gt;3,"рост.св.300%",C62/G62)))</f>
        <v/>
      </c>
      <c r="I62" s="23" t="str">
        <f t="shared" si="3"/>
        <v/>
      </c>
      <c r="J62" s="17">
        <f>D62-F62</f>
        <v>0</v>
      </c>
      <c r="K62" s="12">
        <f t="shared" si="6"/>
        <v>0</v>
      </c>
      <c r="L62" s="20"/>
      <c r="M62" s="16"/>
      <c r="N62" s="13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spans="1:27" ht="30" x14ac:dyDescent="0.2">
      <c r="B63" s="50" t="s">
        <v>7</v>
      </c>
      <c r="C63" s="58">
        <f>C9/C8</f>
        <v>0.89899510634588631</v>
      </c>
      <c r="D63" s="58">
        <f>D9/D8</f>
        <v>0.85428319646309114</v>
      </c>
      <c r="E63" s="24"/>
      <c r="F63" s="58">
        <f>F9/F8</f>
        <v>0.9144634256927533</v>
      </c>
      <c r="G63" s="58">
        <f>G9/G8</f>
        <v>0.90822308829705878</v>
      </c>
      <c r="H63" s="11"/>
      <c r="I63" s="24"/>
      <c r="J63" s="25"/>
      <c r="K63" s="10"/>
      <c r="L63" s="5"/>
    </row>
    <row r="64" spans="1:27" ht="30" x14ac:dyDescent="0.2">
      <c r="B64" s="50" t="s">
        <v>8</v>
      </c>
      <c r="C64" s="58">
        <f>C33/C8</f>
        <v>0.10100489365411369</v>
      </c>
      <c r="D64" s="58">
        <f>D33/D8</f>
        <v>0.14571680353690875</v>
      </c>
      <c r="E64" s="24"/>
      <c r="F64" s="58">
        <f>F33/F8</f>
        <v>8.5536574307246677E-2</v>
      </c>
      <c r="G64" s="58">
        <f>G33/G8</f>
        <v>9.177691170294125E-2</v>
      </c>
      <c r="H64" s="11"/>
      <c r="I64" s="24"/>
      <c r="J64" s="25"/>
      <c r="K64" s="10"/>
      <c r="L64" s="5"/>
    </row>
    <row r="65" spans="2:12" x14ac:dyDescent="0.25">
      <c r="B65" s="51"/>
      <c r="L65" s="5"/>
    </row>
    <row r="66" spans="2:12" x14ac:dyDescent="0.25">
      <c r="B66" s="51"/>
      <c r="L66" s="5"/>
    </row>
    <row r="67" spans="2:12" x14ac:dyDescent="0.25">
      <c r="B67" s="8"/>
      <c r="I67" s="9"/>
    </row>
  </sheetData>
  <mergeCells count="9">
    <mergeCell ref="B1:K1"/>
    <mergeCell ref="K3:K4"/>
    <mergeCell ref="G3:G4"/>
    <mergeCell ref="H3:J3"/>
    <mergeCell ref="B3:B4"/>
    <mergeCell ref="C3:C4"/>
    <mergeCell ref="D3:D4"/>
    <mergeCell ref="E3:E4"/>
    <mergeCell ref="F3:F4"/>
  </mergeCells>
  <pageMargins left="0.11811023622047245" right="0.11811023622047245" top="0.15748031496062992" bottom="0.15748031496062992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IVAFIN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KALACEVA</dc:creator>
  <cp:lastModifiedBy>Гусева Людмила Павловна</cp:lastModifiedBy>
  <cp:lastPrinted>2024-04-17T09:43:11Z</cp:lastPrinted>
  <dcterms:created xsi:type="dcterms:W3CDTF">2001-06-14T05:47:18Z</dcterms:created>
  <dcterms:modified xsi:type="dcterms:W3CDTF">2025-10-24T11:35:33Z</dcterms:modified>
</cp:coreProperties>
</file>