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4\К размещению (III квартал)\"/>
    </mc:Choice>
  </mc:AlternateContent>
  <bookViews>
    <workbookView xWindow="0" yWindow="0" windowWidth="15090" windowHeight="12030"/>
  </bookViews>
  <sheets>
    <sheet name="Лист 1" sheetId="97" r:id="rId1"/>
  </sheets>
  <definedNames>
    <definedName name="_xlnm.Print_Titles" localSheetId="0">'Лист 1'!$3:$5</definedName>
  </definedNames>
  <calcPr calcId="152511"/>
</workbook>
</file>

<file path=xl/calcChain.xml><?xml version="1.0" encoding="utf-8"?>
<calcChain xmlns="http://schemas.openxmlformats.org/spreadsheetml/2006/main">
  <c r="G46" i="97" l="1"/>
  <c r="G53" i="97" l="1"/>
  <c r="F53" i="97"/>
  <c r="G39" i="97"/>
  <c r="F39" i="97"/>
  <c r="E62" i="97" l="1"/>
  <c r="E61" i="97"/>
  <c r="E60" i="97"/>
  <c r="E58" i="97"/>
  <c r="E57" i="97"/>
  <c r="E56" i="97"/>
  <c r="E55" i="97"/>
  <c r="E54" i="97"/>
  <c r="E52" i="97"/>
  <c r="E51" i="97"/>
  <c r="E49" i="97"/>
  <c r="E48" i="97"/>
  <c r="E47" i="97"/>
  <c r="E45" i="97"/>
  <c r="E44" i="97"/>
  <c r="E43" i="97"/>
  <c r="E42" i="97"/>
  <c r="E41" i="97"/>
  <c r="E40" i="97"/>
  <c r="E38" i="97"/>
  <c r="E37" i="97"/>
  <c r="E36" i="97"/>
  <c r="E35" i="97"/>
  <c r="E34" i="97"/>
  <c r="E32" i="97"/>
  <c r="E31" i="97"/>
  <c r="E30" i="97"/>
  <c r="E29" i="97"/>
  <c r="E27" i="97"/>
  <c r="E26" i="97"/>
  <c r="E25" i="97"/>
  <c r="E23" i="97"/>
  <c r="E22" i="97"/>
  <c r="E21" i="97"/>
  <c r="E19" i="97"/>
  <c r="E18" i="97"/>
  <c r="E17" i="97"/>
  <c r="E16" i="97"/>
  <c r="E15" i="97"/>
  <c r="E14" i="97"/>
  <c r="E12" i="97"/>
  <c r="E11" i="97"/>
  <c r="E7" i="97"/>
  <c r="I35" i="97" l="1"/>
  <c r="I36" i="97"/>
  <c r="H62" i="97"/>
  <c r="J62" i="97"/>
  <c r="F59" i="97"/>
  <c r="F50" i="97"/>
  <c r="F46" i="97"/>
  <c r="F33" i="97" s="1"/>
  <c r="F28" i="97"/>
  <c r="F24" i="97"/>
  <c r="I24" i="97" s="1"/>
  <c r="F20" i="97"/>
  <c r="F13" i="97"/>
  <c r="F10" i="97"/>
  <c r="G50" i="97"/>
  <c r="I57" i="97"/>
  <c r="I55" i="97"/>
  <c r="I43" i="97"/>
  <c r="J7" i="97"/>
  <c r="J11" i="97"/>
  <c r="J12" i="97"/>
  <c r="J14" i="97"/>
  <c r="J15" i="97"/>
  <c r="J16" i="97"/>
  <c r="J17" i="97"/>
  <c r="J18" i="97"/>
  <c r="J19" i="97"/>
  <c r="J21" i="97"/>
  <c r="J22" i="97"/>
  <c r="J23" i="97"/>
  <c r="J25" i="97"/>
  <c r="J26" i="97"/>
  <c r="J27" i="97"/>
  <c r="J29" i="97"/>
  <c r="J30" i="97"/>
  <c r="J31" i="97"/>
  <c r="J32" i="97"/>
  <c r="J34" i="97"/>
  <c r="J35" i="97"/>
  <c r="J36" i="97"/>
  <c r="J37" i="97"/>
  <c r="J38" i="97"/>
  <c r="J40" i="97"/>
  <c r="J41" i="97"/>
  <c r="J42" i="97"/>
  <c r="J43" i="97"/>
  <c r="J44" i="97"/>
  <c r="J45" i="97"/>
  <c r="J47" i="97"/>
  <c r="J48" i="97"/>
  <c r="J49" i="97"/>
  <c r="J51" i="97"/>
  <c r="J52" i="97"/>
  <c r="J54" i="97"/>
  <c r="J55" i="97"/>
  <c r="J56" i="97"/>
  <c r="J57" i="97"/>
  <c r="J58" i="97"/>
  <c r="J60" i="97"/>
  <c r="J61" i="97"/>
  <c r="I7" i="97"/>
  <c r="I11" i="97"/>
  <c r="I12" i="97"/>
  <c r="I14" i="97"/>
  <c r="I15" i="97"/>
  <c r="I16" i="97"/>
  <c r="I17" i="97"/>
  <c r="I18" i="97"/>
  <c r="I19" i="97"/>
  <c r="I21" i="97"/>
  <c r="I22" i="97"/>
  <c r="I23" i="97"/>
  <c r="I25" i="97"/>
  <c r="I26" i="97"/>
  <c r="I27" i="97"/>
  <c r="I29" i="97"/>
  <c r="I30" i="97"/>
  <c r="I31" i="97"/>
  <c r="I32" i="97"/>
  <c r="I37" i="97"/>
  <c r="I38" i="97"/>
  <c r="I40" i="97"/>
  <c r="I41" i="97"/>
  <c r="I42" i="97"/>
  <c r="I47" i="97"/>
  <c r="I48" i="97"/>
  <c r="I49" i="97"/>
  <c r="I51" i="97"/>
  <c r="I52" i="97"/>
  <c r="I54" i="97"/>
  <c r="I56" i="97"/>
  <c r="I58" i="97"/>
  <c r="I60" i="97"/>
  <c r="C59" i="97"/>
  <c r="D59" i="97"/>
  <c r="C5" i="97"/>
  <c r="D5" i="97" s="1"/>
  <c r="E5" i="97" s="1"/>
  <c r="H5" i="97"/>
  <c r="I5" i="97" s="1"/>
  <c r="J5" i="97" s="1"/>
  <c r="K5" i="97" s="1"/>
  <c r="H7" i="97"/>
  <c r="C10" i="97"/>
  <c r="D10" i="97"/>
  <c r="G10" i="97"/>
  <c r="H11" i="97"/>
  <c r="H12" i="97"/>
  <c r="C13" i="97"/>
  <c r="H13" i="97" s="1"/>
  <c r="D13" i="97"/>
  <c r="E13" i="97" s="1"/>
  <c r="G13" i="97"/>
  <c r="H14" i="97"/>
  <c r="H15" i="97"/>
  <c r="H16" i="97"/>
  <c r="H17" i="97"/>
  <c r="H18" i="97"/>
  <c r="H19" i="97"/>
  <c r="C20" i="97"/>
  <c r="D20" i="97"/>
  <c r="G20" i="97"/>
  <c r="G9" i="97" s="1"/>
  <c r="H21" i="97"/>
  <c r="H22" i="97"/>
  <c r="H23" i="97"/>
  <c r="C24" i="97"/>
  <c r="D24" i="97"/>
  <c r="G24" i="97"/>
  <c r="H25" i="97"/>
  <c r="H26" i="97"/>
  <c r="H27" i="97"/>
  <c r="C28" i="97"/>
  <c r="D28" i="97"/>
  <c r="G28" i="97"/>
  <c r="H29" i="97"/>
  <c r="H30" i="97"/>
  <c r="H31" i="97"/>
  <c r="H32" i="97"/>
  <c r="H34" i="97"/>
  <c r="H35" i="97"/>
  <c r="H36" i="97"/>
  <c r="H37" i="97"/>
  <c r="H38" i="97"/>
  <c r="C39" i="97"/>
  <c r="D39" i="97"/>
  <c r="H40" i="97"/>
  <c r="H41" i="97"/>
  <c r="H42" i="97"/>
  <c r="H43" i="97"/>
  <c r="H44" i="97"/>
  <c r="H45" i="97"/>
  <c r="C46" i="97"/>
  <c r="D46" i="97"/>
  <c r="H47" i="97"/>
  <c r="H48" i="97"/>
  <c r="H49" i="97"/>
  <c r="C50" i="97"/>
  <c r="H50" i="97" s="1"/>
  <c r="D50" i="97"/>
  <c r="D33" i="97" s="1"/>
  <c r="H51" i="97"/>
  <c r="H52" i="97"/>
  <c r="C53" i="97"/>
  <c r="H53" i="97" s="1"/>
  <c r="D53" i="97"/>
  <c r="H54" i="97"/>
  <c r="H55" i="97"/>
  <c r="H56" i="97"/>
  <c r="H57" i="97"/>
  <c r="H58" i="97"/>
  <c r="H60" i="97"/>
  <c r="H10" i="97"/>
  <c r="J24" i="97"/>
  <c r="J10" i="97"/>
  <c r="I46" i="97"/>
  <c r="K37" i="97" l="1"/>
  <c r="F9" i="97"/>
  <c r="F8" i="97" s="1"/>
  <c r="J39" i="97"/>
  <c r="E39" i="97"/>
  <c r="J28" i="97"/>
  <c r="E28" i="97"/>
  <c r="E20" i="97"/>
  <c r="I28" i="97"/>
  <c r="H28" i="97"/>
  <c r="I10" i="97"/>
  <c r="E10" i="97"/>
  <c r="J59" i="97"/>
  <c r="E59" i="97"/>
  <c r="J46" i="97"/>
  <c r="E46" i="97"/>
  <c r="J50" i="97"/>
  <c r="E50" i="97"/>
  <c r="I59" i="97"/>
  <c r="E24" i="97"/>
  <c r="I53" i="97"/>
  <c r="E53" i="97"/>
  <c r="J53" i="97"/>
  <c r="K34" i="97"/>
  <c r="K56" i="97"/>
  <c r="I50" i="97"/>
  <c r="K58" i="97"/>
  <c r="K61" i="97"/>
  <c r="K44" i="97"/>
  <c r="J33" i="97"/>
  <c r="K47" i="97"/>
  <c r="K59" i="97"/>
  <c r="K60" i="97"/>
  <c r="K39" i="97"/>
  <c r="K54" i="97"/>
  <c r="K57" i="97"/>
  <c r="K49" i="97"/>
  <c r="K46" i="97"/>
  <c r="K38" i="97"/>
  <c r="K40" i="97"/>
  <c r="K48" i="97"/>
  <c r="K51" i="97"/>
  <c r="K55" i="97"/>
  <c r="K42" i="97"/>
  <c r="K53" i="97"/>
  <c r="K41" i="97"/>
  <c r="K35" i="97"/>
  <c r="K33" i="97"/>
  <c r="K50" i="97"/>
  <c r="K52" i="97"/>
  <c r="I33" i="97"/>
  <c r="K36" i="97"/>
  <c r="K43" i="97"/>
  <c r="C33" i="97"/>
  <c r="E33" i="97" s="1"/>
  <c r="H46" i="97"/>
  <c r="I39" i="97"/>
  <c r="H39" i="97"/>
  <c r="K62" i="97"/>
  <c r="K45" i="97"/>
  <c r="H24" i="97"/>
  <c r="I20" i="97"/>
  <c r="H20" i="97"/>
  <c r="D9" i="97"/>
  <c r="J20" i="97"/>
  <c r="C9" i="97"/>
  <c r="J13" i="97"/>
  <c r="I13" i="97"/>
  <c r="K15" i="97" l="1"/>
  <c r="E9" i="97"/>
  <c r="K11" i="97"/>
  <c r="K9" i="97"/>
  <c r="K26" i="97"/>
  <c r="K32" i="97"/>
  <c r="K24" i="97"/>
  <c r="K12" i="97"/>
  <c r="D8" i="97"/>
  <c r="K31" i="97"/>
  <c r="K28" i="97"/>
  <c r="F6" i="97"/>
  <c r="F64" i="97"/>
  <c r="F63" i="97"/>
  <c r="K25" i="97"/>
  <c r="K21" i="97"/>
  <c r="K16" i="97"/>
  <c r="I9" i="97"/>
  <c r="J9" i="97"/>
  <c r="K19" i="97"/>
  <c r="K20" i="97"/>
  <c r="K29" i="97"/>
  <c r="K14" i="97"/>
  <c r="K30" i="97"/>
  <c r="K27" i="97"/>
  <c r="K23" i="97"/>
  <c r="K18" i="97"/>
  <c r="K22" i="97"/>
  <c r="H9" i="97"/>
  <c r="K10" i="97"/>
  <c r="K13" i="97"/>
  <c r="C8" i="97"/>
  <c r="K17" i="97"/>
  <c r="I8" i="97" l="1"/>
  <c r="E8" i="97"/>
  <c r="J8" i="97"/>
  <c r="D6" i="97"/>
  <c r="D64" i="97"/>
  <c r="D63" i="97"/>
  <c r="C63" i="97"/>
  <c r="C6" i="97"/>
  <c r="C64" i="97"/>
  <c r="J6" i="97" l="1"/>
  <c r="E6" i="97"/>
  <c r="I6" i="97"/>
  <c r="H61" i="97"/>
  <c r="G59" i="97"/>
  <c r="H59" i="97" s="1"/>
  <c r="G33" i="97" l="1"/>
  <c r="H33" i="97" s="1"/>
  <c r="G8" i="97" l="1"/>
  <c r="G6" i="97"/>
  <c r="H6" i="97" s="1"/>
  <c r="H8" i="97"/>
</calcChain>
</file>

<file path=xl/sharedStrings.xml><?xml version="1.0" encoding="utf-8"?>
<sst xmlns="http://schemas.openxmlformats.org/spreadsheetml/2006/main" count="77" uniqueCount="73">
  <si>
    <t>Наименование показателя</t>
  </si>
  <si>
    <t>Доходы от использования имущества, находящегося в государственной и муниципальной собственности, из них:</t>
  </si>
  <si>
    <t>Платежи при пользовании природными ресурсами, из них:</t>
  </si>
  <si>
    <t>Доходы от оказания платных услуг и компенсации затрат государства, из них:</t>
  </si>
  <si>
    <t>Доходы от продажи материальных и нематериальных активов, из них:</t>
  </si>
  <si>
    <t>Административные платежи и сборы</t>
  </si>
  <si>
    <t xml:space="preserve">Прочие неналоговые доходы (КБК 1 17 05…)  </t>
  </si>
  <si>
    <t>Доля налоговых доходов в общем объеме налоговых и неналоговых доходов</t>
  </si>
  <si>
    <t>Доля неналоговых доходов в общем объеме налоговых и неналоговых доходов</t>
  </si>
  <si>
    <t>Налоговые доходы, из них:</t>
  </si>
  <si>
    <t>Неналоговые доходы, из них:</t>
  </si>
  <si>
    <t>Невыясненные поступления</t>
  </si>
  <si>
    <t>Штрафы, санкции, возмещение ущерба, из них</t>
  </si>
  <si>
    <t>Налог на доходы физических лиц</t>
  </si>
  <si>
    <t>Единый сельскохозяйственный налог</t>
  </si>
  <si>
    <t>Налог на добычу полезных ископаемых</t>
  </si>
  <si>
    <t>Государственная пошлина</t>
  </si>
  <si>
    <t>Налог на прибыль организаций</t>
  </si>
  <si>
    <t>Задолженность и перерасчеты по отмененным налогам</t>
  </si>
  <si>
    <t>ДОХОДЫ БЮДЖЕТА ИТОГО</t>
  </si>
  <si>
    <t>БЕЗВОЗМЕЗДНЫЕ ПОСТУПЛЕНИЯ</t>
  </si>
  <si>
    <t>НАЛОГОВЫЕ И НЕНАЛОГОВЫЕ ДОХОДЫ</t>
  </si>
  <si>
    <t>Налоги на прибыль, доходы</t>
  </si>
  <si>
    <t>Налог на товары, работы, услуги, реализуемые на территории РФ</t>
  </si>
  <si>
    <t>Налоги на совокупный доход</t>
  </si>
  <si>
    <t xml:space="preserve">Налоги на имущество </t>
  </si>
  <si>
    <t>Налоги, сборы и регулярные платежи за пользование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</si>
  <si>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</si>
  <si>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</si>
  <si>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</si>
  <si>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</t>
  </si>
  <si>
    <t>Доходы от компенсации затрат государства</t>
  </si>
  <si>
    <t>Доходы от реализации имущества-всего</t>
  </si>
  <si>
    <t xml:space="preserve">Прочие неналоговые доходы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</si>
  <si>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субъектов РФ</t>
  </si>
  <si>
    <t xml:space="preserve">Доходы от продажи земельных участков, находящихся в собственности субъектов РФ </t>
  </si>
  <si>
    <t>Акцизы на этиловый спирт из пищевого или непищевого сырья</t>
  </si>
  <si>
    <t>Доходы от уплаты акцизов на спиртосодержащую продукцию, производимую на территории РФ, направляемые в уполномоченный территориальный орган Федерального казначейства для распределения между бюджетами субъектов РФ (по нормативам, установленным федеральным законом о федеральном бюджете)</t>
  </si>
  <si>
    <t>Доходы от размещения средств бюджетов</t>
  </si>
  <si>
    <t xml:space="preserve">Прочие неналоговые доходы в части невыясненных, по которым не осуществлен возврат в течение трех лет (КБК 1 17 16…) </t>
  </si>
  <si>
    <t>тыс.руб.</t>
  </si>
  <si>
    <t>Фактически сложилось в % (гр3/гр5)</t>
  </si>
  <si>
    <t>Утверждено на 2024 год</t>
  </si>
  <si>
    <t>Справочно: утверждено на 2024 год к исполнено на 2023 год</t>
  </si>
  <si>
    <t>рост.св.300%</t>
  </si>
  <si>
    <t xml:space="preserve">Рост (снижение) 2024 год к 2023 году </t>
  </si>
  <si>
    <t>Исполнено на 01.10.2024</t>
  </si>
  <si>
    <t>Исполнено на 01.10.2023</t>
  </si>
  <si>
    <t>Структура налоговых (неналоговых) доходов  на 01.10.2024</t>
  </si>
  <si>
    <t>Акцизы на пиво</t>
  </si>
  <si>
    <t xml:space="preserve">Доходы от уплты акцизов на алкогольную продукцию </t>
  </si>
  <si>
    <t xml:space="preserve">Доходы от уплаты акцизов на этиловый спирт из пищевого и непищевого сырья </t>
  </si>
  <si>
    <t>Доходы от уплаты акцизов на нефтепродукты без акцизов на топливо печное</t>
  </si>
  <si>
    <t>Налог, взимаемый в связи с применением упрощенной системы налогообложения</t>
  </si>
  <si>
    <t>Налог на профессиональный доход</t>
  </si>
  <si>
    <t xml:space="preserve">Налог на имущество организаций </t>
  </si>
  <si>
    <t>Транспортный  налог</t>
  </si>
  <si>
    <t>Налог на игорный бизнес</t>
  </si>
  <si>
    <t>Сборы за пользование объектами животного мира и за пользование объектами водных биологических ресурсов</t>
  </si>
  <si>
    <t>Доходы в виде прибыли, приходящейся на доли в уставных (складочных) капиталах … или дивидендов по акциям, принадлежащим субъектам РФ</t>
  </si>
  <si>
    <t>Проценты, полученные от предоставления бюджетных кредитов внутри страны</t>
  </si>
  <si>
    <t>Доходы, получаемые от сдачи в аренду имущества (за исключением зем.участков) - ВСЕГО</t>
  </si>
  <si>
    <t>- доходы от сдачи в аренду имущества, находящегося в оперативном управлении органов государственной власти субъектов РФ</t>
  </si>
  <si>
    <t>- доходы от сдачи в аренду имущества, составляющую казну субъекта Российской Федерации (за исключением земельных участков)</t>
  </si>
  <si>
    <t>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(реконструкции), капитального ремонта и эксплуатации объектов дорожного сервиса, прокладки, переноса, переустройства и эксплуатации инженерных коммуникаций, установки и эксплуатации рекламных конструкций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</si>
  <si>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</si>
  <si>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</si>
  <si>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собственности субъекта РФ</t>
  </si>
  <si>
    <t>Денежные взыскания (штрафы) за нарушение законодательства Российской Федерации о безопасности дорожного движения</t>
  </si>
  <si>
    <t>% исполнения (норма 75%) (гр3/гр2)</t>
  </si>
  <si>
    <t>Исполнено за  2023 год</t>
  </si>
  <si>
    <t>Фактически сложилось            (гр3-гр5)</t>
  </si>
  <si>
    <t xml:space="preserve">ИСПОЛНЕНИЕ НАЛОГОВЫХ И НЕНАЛОГОВЫХ ДОХОДОВ ОБЛАСТНОГО БЮДЖЕТА НА 1 ОКТЯБРЯ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</si>
</sst>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8" applyNumberFormat="0" applyAlignment="0" applyProtection="0"/>
    <xf numFmtId="0" fontId="19" fillId="28" borderId="9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0" borderId="8" applyNumberFormat="0" applyAlignment="0" applyProtection="0"/>
    <xf numFmtId="0" fontId="26" fillId="0" borderId="13" applyNumberFormat="0" applyFill="0" applyAlignment="0" applyProtection="0"/>
    <xf numFmtId="0" fontId="27" fillId="31" borderId="0" applyNumberFormat="0" applyBorder="0" applyAlignment="0" applyProtection="0"/>
    <xf numFmtId="0" fontId="15" fillId="32" borderId="14" applyNumberFormat="0" applyFont="0" applyAlignment="0" applyProtection="0"/>
    <xf numFmtId="0" fontId="28" fillId="27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17">
      <alignment horizontal="left" wrapText="1" indent="2"/>
    </xf>
    <xf numFmtId="4" fontId="33" fillId="0" borderId="18">
      <alignment horizontal="right" shrinkToFit="1"/>
    </xf>
    <xf numFmtId="4" fontId="33" fillId="0" borderId="18">
      <alignment horizontal="right"/>
    </xf>
    <xf numFmtId="4" fontId="33" fillId="0" borderId="18">
      <alignment horizontal="right"/>
    </xf>
    <xf numFmtId="4" fontId="13" fillId="0" borderId="18">
      <alignment horizontal="right"/>
    </xf>
    <xf numFmtId="4" fontId="12" fillId="0" borderId="18">
      <alignment horizontal="right"/>
    </xf>
    <xf numFmtId="4" fontId="12" fillId="0" borderId="18">
      <alignment horizontal="right"/>
    </xf>
    <xf numFmtId="0" fontId="34" fillId="0" borderId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0" fillId="33" borderId="0" xfId="0" applyFill="1"/>
    <xf numFmtId="0" fontId="7" fillId="0" borderId="0" xfId="0" applyFont="1"/>
    <xf numFmtId="0" fontId="8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4" fillId="33" borderId="0" xfId="0" applyFont="1" applyFill="1"/>
    <xf numFmtId="165" fontId="9" fillId="0" borderId="1" xfId="0" applyNumberFormat="1" applyFont="1" applyBorder="1" applyAlignment="1">
      <alignment vertical="center"/>
    </xf>
    <xf numFmtId="165" fontId="9" fillId="33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165" fontId="2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6" fontId="3" fillId="34" borderId="1" xfId="0" applyNumberFormat="1" applyFont="1" applyFill="1" applyBorder="1" applyAlignment="1">
      <alignment vertical="center" wrapText="1"/>
    </xf>
    <xf numFmtId="166" fontId="3" fillId="34" borderId="1" xfId="0" applyNumberFormat="1" applyFont="1" applyFill="1" applyBorder="1" applyAlignment="1">
      <alignment vertical="center"/>
    </xf>
    <xf numFmtId="10" fontId="3" fillId="34" borderId="1" xfId="0" applyNumberFormat="1" applyFont="1" applyFill="1" applyBorder="1" applyAlignment="1">
      <alignment vertical="center"/>
    </xf>
    <xf numFmtId="165" fontId="3" fillId="34" borderId="1" xfId="0" applyNumberFormat="1" applyFont="1" applyFill="1" applyBorder="1" applyAlignment="1">
      <alignment vertical="center"/>
    </xf>
    <xf numFmtId="0" fontId="3" fillId="34" borderId="1" xfId="0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1" xfId="52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9" fontId="4" fillId="33" borderId="1" xfId="0" applyNumberFormat="1" applyFont="1" applyFill="1" applyBorder="1" applyAlignment="1">
      <alignment horizontal="left" vertical="center" wrapText="1"/>
    </xf>
    <xf numFmtId="165" fontId="3" fillId="32" borderId="1" xfId="0" applyNumberFormat="1" applyFont="1" applyFill="1" applyBorder="1" applyAlignment="1">
      <alignment horizontal="center" vertical="center"/>
    </xf>
    <xf numFmtId="0" fontId="14" fillId="32" borderId="1" xfId="0" applyFont="1" applyFill="1" applyBorder="1" applyAlignment="1">
      <alignment horizontal="center" vertical="center" wrapText="1"/>
    </xf>
    <xf numFmtId="0" fontId="5" fillId="32" borderId="1" xfId="0" applyFont="1" applyFill="1" applyBorder="1" applyAlignment="1">
      <alignment horizontal="center" vertical="center" wrapText="1"/>
    </xf>
    <xf numFmtId="166" fontId="3" fillId="32" borderId="1" xfId="0" applyNumberFormat="1" applyFont="1" applyFill="1" applyBorder="1" applyAlignment="1">
      <alignment vertical="center" wrapText="1"/>
    </xf>
    <xf numFmtId="166" fontId="3" fillId="3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Fill="1" applyBorder="1" applyAlignment="1">
      <alignment vertical="center"/>
    </xf>
    <xf numFmtId="49" fontId="3" fillId="34" borderId="1" xfId="0" applyNumberFormat="1" applyFont="1" applyFill="1" applyBorder="1" applyAlignment="1">
      <alignment vertical="center"/>
    </xf>
    <xf numFmtId="49" fontId="35" fillId="34" borderId="1" xfId="0" applyNumberFormat="1" applyFont="1" applyFill="1" applyBorder="1" applyAlignment="1">
      <alignment vertical="top"/>
    </xf>
    <xf numFmtId="49" fontId="3" fillId="34" borderId="1" xfId="0" applyNumberFormat="1" applyFont="1" applyFill="1" applyBorder="1" applyAlignment="1">
      <alignment vertical="top" wrapText="1"/>
    </xf>
    <xf numFmtId="49" fontId="5" fillId="34" borderId="1" xfId="0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/>
    </xf>
    <xf numFmtId="49" fontId="4" fillId="33" borderId="1" xfId="0" applyNumberFormat="1" applyFont="1" applyFill="1" applyBorder="1" applyAlignment="1">
      <alignment vertical="top" wrapText="1"/>
    </xf>
    <xf numFmtId="49" fontId="4" fillId="33" borderId="6" xfId="0" applyNumberFormat="1" applyFont="1" applyFill="1" applyBorder="1" applyAlignment="1">
      <alignment vertical="top" wrapText="1"/>
    </xf>
    <xf numFmtId="49" fontId="5" fillId="34" borderId="1" xfId="0" applyNumberFormat="1" applyFont="1" applyFill="1" applyBorder="1" applyAlignment="1">
      <alignment vertical="top"/>
    </xf>
    <xf numFmtId="49" fontId="11" fillId="0" borderId="1" xfId="0" applyNumberFormat="1" applyFont="1" applyBorder="1" applyAlignment="1">
      <alignment vertical="top" wrapText="1"/>
    </xf>
    <xf numFmtId="49" fontId="8" fillId="0" borderId="0" xfId="0" applyNumberFormat="1" applyFont="1" applyAlignment="1">
      <alignment vertical="top"/>
    </xf>
    <xf numFmtId="166" fontId="3" fillId="34" borderId="1" xfId="0" applyNumberFormat="1" applyFont="1" applyFill="1" applyBorder="1" applyAlignment="1">
      <alignment horizontal="right" vertical="center" wrapText="1"/>
    </xf>
    <xf numFmtId="166" fontId="3" fillId="32" borderId="1" xfId="0" applyNumberFormat="1" applyFont="1" applyFill="1" applyBorder="1" applyAlignment="1">
      <alignment horizontal="right" vertical="center" wrapText="1"/>
    </xf>
    <xf numFmtId="166" fontId="3" fillId="34" borderId="1" xfId="0" applyNumberFormat="1" applyFont="1" applyFill="1" applyBorder="1" applyAlignment="1">
      <alignment horizontal="right" vertical="center"/>
    </xf>
    <xf numFmtId="166" fontId="2" fillId="0" borderId="6" xfId="52" applyNumberFormat="1" applyFont="1" applyFill="1" applyBorder="1" applyAlignment="1">
      <alignment horizontal="right" vertical="center"/>
    </xf>
    <xf numFmtId="165" fontId="3" fillId="34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0" fontId="3" fillId="34" borderId="1" xfId="0" applyNumberFormat="1" applyFont="1" applyFill="1" applyBorder="1" applyAlignment="1">
      <alignment horizontal="center" vertical="center"/>
    </xf>
    <xf numFmtId="10" fontId="3" fillId="32" borderId="1" xfId="0" applyNumberFormat="1" applyFont="1" applyFill="1" applyBorder="1" applyAlignment="1">
      <alignment horizontal="center" vertical="center"/>
    </xf>
    <xf numFmtId="165" fontId="3" fillId="34" borderId="1" xfId="0" applyNumberFormat="1" applyFont="1" applyFill="1" applyBorder="1" applyAlignment="1">
      <alignment horizontal="center" vertical="center" wrapText="1"/>
    </xf>
    <xf numFmtId="165" fontId="2" fillId="33" borderId="1" xfId="0" applyNumberFormat="1" applyFont="1" applyFill="1" applyBorder="1" applyAlignment="1">
      <alignment horizontal="center" vertical="center"/>
    </xf>
    <xf numFmtId="165" fontId="5" fillId="34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/>
    </xf>
    <xf numFmtId="165" fontId="2" fillId="33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right" wrapText="1"/>
    </xf>
    <xf numFmtId="49" fontId="3" fillId="32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5" fillId="32" borderId="5" xfId="0" applyFont="1" applyFill="1" applyBorder="1" applyAlignment="1">
      <alignment horizontal="center" vertical="center" wrapText="1"/>
    </xf>
    <xf numFmtId="0" fontId="5" fillId="32" borderId="3" xfId="0" applyFont="1" applyFill="1" applyBorder="1" applyAlignment="1">
      <alignment horizontal="center" vertical="center" wrapText="1"/>
    </xf>
    <xf numFmtId="0" fontId="5" fillId="32" borderId="6" xfId="0" applyFont="1" applyFill="1" applyBorder="1" applyAlignment="1">
      <alignment horizontal="center" vertical="center" wrapText="1"/>
    </xf>
    <xf numFmtId="0" fontId="5" fillId="32" borderId="7" xfId="0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3" fillId="32" borderId="1" xfId="0" applyFont="1" applyFill="1" applyBorder="1" applyAlignment="1">
      <alignment horizontal="center" vertical="center" wrapText="1"/>
    </xf>
    <xf numFmtId="0" fontId="3" fillId="32" borderId="5" xfId="0" applyFont="1" applyFill="1" applyBorder="1" applyAlignment="1">
      <alignment horizontal="center" vertical="center" wrapText="1"/>
    </xf>
    <xf numFmtId="0" fontId="3" fillId="32" borderId="3" xfId="0" applyFont="1" applyFill="1" applyBorder="1" applyAlignment="1">
      <alignment horizontal="center" vertical="center" wrapText="1"/>
    </xf>
  </cellXfs>
  <cellStyles count="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xl26" xfId="42"/>
    <cellStyle name="xl31" xfId="43"/>
    <cellStyle name="xl45" xfId="44"/>
    <cellStyle name="xl46" xfId="45"/>
    <cellStyle name="xl56" xfId="46"/>
    <cellStyle name="xl57" xfId="47"/>
    <cellStyle name="xl57 2" xfId="48"/>
    <cellStyle name="xl60" xfId="49"/>
    <cellStyle name="Обычный" xfId="0" builtinId="0"/>
    <cellStyle name="Обычный 2" xfId="50"/>
    <cellStyle name="Обычный 3" xfId="51"/>
    <cellStyle name="Процентный 2" xfId="52"/>
    <cellStyle name="Финансовый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RowHeight="15" outlineLevelRow="1" x14ac:dyDescent="0.25"/>
  <cols>
    <col min="1" max="1" width="0" hidden="1" customWidth="1"/>
    <col min="2" max="2" width="45.7109375" style="3" customWidth="1"/>
    <col min="3" max="3" width="14.7109375" style="4" customWidth="1"/>
    <col min="4" max="4" width="14.28515625" style="4" customWidth="1"/>
    <col min="5" max="5" width="12.7109375" style="4" customWidth="1"/>
    <col min="6" max="6" width="13.7109375" style="4" customWidth="1"/>
    <col min="7" max="7" width="13.42578125" style="4" customWidth="1"/>
    <col min="8" max="8" width="14.42578125" style="4" customWidth="1"/>
    <col min="9" max="10" width="13.85546875" style="4" customWidth="1"/>
    <col min="11" max="11" width="15.5703125" style="4" customWidth="1"/>
    <col min="13" max="13" width="29.140625" customWidth="1"/>
  </cols>
  <sheetData>
    <row r="1" spans="1:13" ht="16.5" customHeight="1" x14ac:dyDescent="0.3">
      <c r="B1" s="74" t="s">
        <v>72</v>
      </c>
      <c r="C1" s="74"/>
      <c r="D1" s="74"/>
      <c r="E1" s="74"/>
      <c r="F1" s="74"/>
      <c r="G1" s="74"/>
      <c r="H1" s="74"/>
      <c r="I1" s="74"/>
      <c r="J1" s="74"/>
      <c r="K1" s="74"/>
    </row>
    <row r="2" spans="1:13" ht="21.75" customHeight="1" x14ac:dyDescent="0.25">
      <c r="A2" s="5"/>
      <c r="B2" s="71"/>
      <c r="C2" s="71"/>
      <c r="D2" s="71"/>
      <c r="E2" s="71"/>
      <c r="F2" s="71"/>
      <c r="G2" s="71"/>
      <c r="H2" s="71"/>
      <c r="I2" s="71"/>
      <c r="J2" s="71"/>
      <c r="K2" s="72" t="s">
        <v>40</v>
      </c>
    </row>
    <row r="3" spans="1:13" s="22" customFormat="1" ht="23.25" customHeight="1" x14ac:dyDescent="0.2">
      <c r="A3" s="21"/>
      <c r="B3" s="80" t="s">
        <v>0</v>
      </c>
      <c r="C3" s="81" t="s">
        <v>42</v>
      </c>
      <c r="D3" s="75" t="s">
        <v>46</v>
      </c>
      <c r="E3" s="75" t="s">
        <v>69</v>
      </c>
      <c r="F3" s="75" t="s">
        <v>47</v>
      </c>
      <c r="G3" s="75" t="s">
        <v>70</v>
      </c>
      <c r="H3" s="77" t="s">
        <v>45</v>
      </c>
      <c r="I3" s="78"/>
      <c r="J3" s="79"/>
      <c r="K3" s="75" t="s">
        <v>48</v>
      </c>
    </row>
    <row r="4" spans="1:13" s="22" customFormat="1" ht="82.15" customHeight="1" x14ac:dyDescent="0.2">
      <c r="B4" s="80"/>
      <c r="C4" s="82"/>
      <c r="D4" s="76"/>
      <c r="E4" s="76"/>
      <c r="F4" s="76"/>
      <c r="G4" s="76"/>
      <c r="H4" s="38" t="s">
        <v>43</v>
      </c>
      <c r="I4" s="39" t="s">
        <v>41</v>
      </c>
      <c r="J4" s="39" t="s">
        <v>71</v>
      </c>
      <c r="K4" s="76"/>
      <c r="M4" s="32"/>
    </row>
    <row r="5" spans="1:13" s="6" customFormat="1" ht="12.75" customHeight="1" x14ac:dyDescent="0.25">
      <c r="B5" s="7">
        <v>1</v>
      </c>
      <c r="C5" s="7">
        <f t="shared" ref="C5:K5" si="0">B5+1</f>
        <v>2</v>
      </c>
      <c r="D5" s="7">
        <f t="shared" si="0"/>
        <v>3</v>
      </c>
      <c r="E5" s="7">
        <f t="shared" si="0"/>
        <v>4</v>
      </c>
      <c r="F5" s="7">
        <v>5</v>
      </c>
      <c r="G5" s="7">
        <v>6</v>
      </c>
      <c r="H5" s="7">
        <f t="shared" si="0"/>
        <v>7</v>
      </c>
      <c r="I5" s="7">
        <f t="shared" si="0"/>
        <v>8</v>
      </c>
      <c r="J5" s="7">
        <f t="shared" si="0"/>
        <v>9</v>
      </c>
      <c r="K5" s="7">
        <f t="shared" si="0"/>
        <v>10</v>
      </c>
    </row>
    <row r="6" spans="1:13" s="6" customFormat="1" ht="26.25" hidden="1" customHeight="1" outlineLevel="1" x14ac:dyDescent="0.2">
      <c r="B6" s="44" t="s">
        <v>19</v>
      </c>
      <c r="C6" s="27">
        <f>SUM(C7:C8)</f>
        <v>71804112.215309992</v>
      </c>
      <c r="D6" s="27">
        <f>SUM(D7:D8)</f>
        <v>55381756.804230005</v>
      </c>
      <c r="E6" s="30">
        <f>IF(D6=0," ",IF(C6=0," ",D6/C6))</f>
        <v>0.77128948601388836</v>
      </c>
      <c r="F6" s="27">
        <f>SUM(F7:F8)</f>
        <v>52707197.486630008</v>
      </c>
      <c r="G6" s="27">
        <f>G7+G8</f>
        <v>71635350.43494001</v>
      </c>
      <c r="H6" s="30">
        <f t="shared" ref="H6:H37" si="1">IF(C6=0,"",IF(G6=0,"",IF(C6/G6&gt;3,"рост.св.300%",C6/G6)))</f>
        <v>1.0023558449752159</v>
      </c>
      <c r="I6" s="30">
        <f>D6/F6</f>
        <v>1.0507437208794574</v>
      </c>
      <c r="J6" s="28">
        <f>D6-F6</f>
        <v>2674559.3175999969</v>
      </c>
      <c r="K6" s="31"/>
    </row>
    <row r="7" spans="1:13" ht="18.75" hidden="1" customHeight="1" outlineLevel="1" x14ac:dyDescent="0.2">
      <c r="B7" s="45" t="s">
        <v>20</v>
      </c>
      <c r="C7" s="28">
        <v>28433387.353889998</v>
      </c>
      <c r="D7" s="28">
        <v>20459950.715990003</v>
      </c>
      <c r="E7" s="30">
        <f t="shared" ref="E7:E62" si="2">IF(D7=0," ",IF(C7=0," ",D7/C7))</f>
        <v>0.71957485970066304</v>
      </c>
      <c r="F7" s="28">
        <v>23726055.329290003</v>
      </c>
      <c r="G7" s="28">
        <v>29994809.711720001</v>
      </c>
      <c r="H7" s="29">
        <f t="shared" si="1"/>
        <v>0.94794358181175919</v>
      </c>
      <c r="I7" s="30">
        <f t="shared" ref="I7:I60" si="3">D7/F7</f>
        <v>0.86234101843014888</v>
      </c>
      <c r="J7" s="28">
        <f t="shared" ref="J7:J61" si="4">D7-F7</f>
        <v>-3266104.6132999994</v>
      </c>
      <c r="K7" s="31"/>
    </row>
    <row r="8" spans="1:13" ht="30.75" customHeight="1" collapsed="1" x14ac:dyDescent="0.2">
      <c r="B8" s="46" t="s">
        <v>21</v>
      </c>
      <c r="C8" s="27">
        <f>C9+C33</f>
        <v>43370724.861419998</v>
      </c>
      <c r="D8" s="27">
        <f>D9+D33</f>
        <v>34921806.088239998</v>
      </c>
      <c r="E8" s="59">
        <f t="shared" si="2"/>
        <v>0.80519304668814395</v>
      </c>
      <c r="F8" s="27">
        <f>F9+F33</f>
        <v>28981142.157340001</v>
      </c>
      <c r="G8" s="55">
        <f>G9+G33</f>
        <v>41640540.723220006</v>
      </c>
      <c r="H8" s="63">
        <f t="shared" si="1"/>
        <v>1.0415504724038127</v>
      </c>
      <c r="I8" s="59">
        <f t="shared" si="3"/>
        <v>1.2049837752648895</v>
      </c>
      <c r="J8" s="28">
        <f t="shared" si="4"/>
        <v>5940663.9308999963</v>
      </c>
      <c r="K8" s="31"/>
    </row>
    <row r="9" spans="1:13" ht="22.5" customHeight="1" x14ac:dyDescent="0.2">
      <c r="B9" s="73" t="s">
        <v>9</v>
      </c>
      <c r="C9" s="40">
        <f>C10+C13+C20+C24+C28+C31+C32</f>
        <v>40556747.85407</v>
      </c>
      <c r="D9" s="40">
        <f>D10+D13+D20+D24+D28+D31+D32</f>
        <v>31934714.426829997</v>
      </c>
      <c r="E9" s="37">
        <f t="shared" si="2"/>
        <v>0.78740816551012593</v>
      </c>
      <c r="F9" s="40">
        <f>F10+F13+F20+F24+F28+F31+F32</f>
        <v>27776281.17723</v>
      </c>
      <c r="G9" s="56">
        <f>G10+G13+G20+G24+G28+G31+G32</f>
        <v>38881977.858850002</v>
      </c>
      <c r="H9" s="64">
        <f t="shared" si="1"/>
        <v>1.0430731687904298</v>
      </c>
      <c r="I9" s="37">
        <f t="shared" si="3"/>
        <v>1.1497116630936517</v>
      </c>
      <c r="J9" s="41">
        <f t="shared" si="4"/>
        <v>4158433.249599997</v>
      </c>
      <c r="K9" s="37">
        <f t="shared" ref="K9:K32" si="5">D9/$D$9</f>
        <v>1</v>
      </c>
    </row>
    <row r="10" spans="1:13" ht="15.75" x14ac:dyDescent="0.2">
      <c r="B10" s="47" t="s">
        <v>22</v>
      </c>
      <c r="C10" s="27">
        <f>SUM(C11:C12)</f>
        <v>24053418.699999999</v>
      </c>
      <c r="D10" s="27">
        <f>SUM(D11:D12)</f>
        <v>18134985.538869999</v>
      </c>
      <c r="E10" s="59">
        <f t="shared" si="2"/>
        <v>0.75394627953115034</v>
      </c>
      <c r="F10" s="27">
        <f>SUM(F11:F12)</f>
        <v>16140013.420230001</v>
      </c>
      <c r="G10" s="55">
        <f>G11+G12</f>
        <v>22749134.796190001</v>
      </c>
      <c r="H10" s="65">
        <f t="shared" si="1"/>
        <v>1.0573333410476973</v>
      </c>
      <c r="I10" s="59">
        <f t="shared" si="3"/>
        <v>1.1236041177103042</v>
      </c>
      <c r="J10" s="28">
        <f t="shared" si="4"/>
        <v>1994972.1186399981</v>
      </c>
      <c r="K10" s="59">
        <f>D10/$D$9</f>
        <v>0.56787686579823815</v>
      </c>
    </row>
    <row r="11" spans="1:13" ht="18" customHeight="1" x14ac:dyDescent="0.2">
      <c r="B11" s="48" t="s">
        <v>17</v>
      </c>
      <c r="C11" s="17">
        <v>11687770.699999999</v>
      </c>
      <c r="D11" s="17">
        <v>8850447.3723799996</v>
      </c>
      <c r="E11" s="23">
        <f t="shared" si="2"/>
        <v>0.75723999037558121</v>
      </c>
      <c r="F11" s="17">
        <v>8920227.0525800008</v>
      </c>
      <c r="G11" s="42">
        <v>11597995.014629999</v>
      </c>
      <c r="H11" s="66">
        <f t="shared" si="1"/>
        <v>1.0077406211381152</v>
      </c>
      <c r="I11" s="23">
        <f t="shared" si="3"/>
        <v>0.99217736501675491</v>
      </c>
      <c r="J11" s="17">
        <f t="shared" si="4"/>
        <v>-69779.680200001225</v>
      </c>
      <c r="K11" s="12">
        <f>D11/$D$9</f>
        <v>0.27714189812651913</v>
      </c>
    </row>
    <row r="12" spans="1:13" ht="15.75" x14ac:dyDescent="0.2">
      <c r="B12" s="49" t="s">
        <v>13</v>
      </c>
      <c r="C12" s="17">
        <v>12365648</v>
      </c>
      <c r="D12" s="17">
        <v>9284538.1664899997</v>
      </c>
      <c r="E12" s="23">
        <f t="shared" si="2"/>
        <v>0.75083312791129098</v>
      </c>
      <c r="F12" s="17">
        <v>7219786.3676499994</v>
      </c>
      <c r="G12" s="42">
        <v>11151139.78156</v>
      </c>
      <c r="H12" s="66">
        <f t="shared" si="1"/>
        <v>1.1089133704922578</v>
      </c>
      <c r="I12" s="23">
        <f t="shared" si="3"/>
        <v>1.2859851654463934</v>
      </c>
      <c r="J12" s="17">
        <f t="shared" si="4"/>
        <v>2064751.7988400003</v>
      </c>
      <c r="K12" s="12">
        <f t="shared" si="5"/>
        <v>0.29073496767171908</v>
      </c>
    </row>
    <row r="13" spans="1:13" ht="28.5" x14ac:dyDescent="0.2">
      <c r="B13" s="47" t="s">
        <v>23</v>
      </c>
      <c r="C13" s="27">
        <f>SUM(C14:C18,C19:C19)</f>
        <v>7257846.8000000007</v>
      </c>
      <c r="D13" s="27">
        <f>SUM(D14:D18,D19:D19)</f>
        <v>5216566.0984500004</v>
      </c>
      <c r="E13" s="59">
        <f t="shared" si="2"/>
        <v>0.71874844457312048</v>
      </c>
      <c r="F13" s="27">
        <f>SUM(F14:F18,F19:F19)</f>
        <v>5400081.4201499997</v>
      </c>
      <c r="G13" s="55">
        <f>G14+G15+G16+G17+G18+G19</f>
        <v>7457902.5337899998</v>
      </c>
      <c r="H13" s="65">
        <f t="shared" si="1"/>
        <v>0.97317533544001233</v>
      </c>
      <c r="I13" s="59">
        <f t="shared" si="3"/>
        <v>0.96601619356789226</v>
      </c>
      <c r="J13" s="28">
        <f t="shared" si="4"/>
        <v>-183515.32169999927</v>
      </c>
      <c r="K13" s="59">
        <f>D13/$D$9</f>
        <v>0.16335095497416738</v>
      </c>
    </row>
    <row r="14" spans="1:13" s="1" customFormat="1" ht="30" x14ac:dyDescent="0.2">
      <c r="B14" s="50" t="s">
        <v>36</v>
      </c>
      <c r="C14" s="18">
        <v>14.24</v>
      </c>
      <c r="D14" s="18">
        <v>18.943999999999999</v>
      </c>
      <c r="E14" s="23">
        <f t="shared" si="2"/>
        <v>1.3303370786516853</v>
      </c>
      <c r="F14" s="18">
        <v>-5.8170000000000002</v>
      </c>
      <c r="G14" s="35">
        <v>-9.0289999999999999</v>
      </c>
      <c r="H14" s="66">
        <f t="shared" si="1"/>
        <v>-1.577140325617455</v>
      </c>
      <c r="I14" s="23">
        <f t="shared" si="3"/>
        <v>-3.2566615093690903</v>
      </c>
      <c r="J14" s="17">
        <f t="shared" si="4"/>
        <v>24.760999999999999</v>
      </c>
      <c r="K14" s="12">
        <f t="shared" si="5"/>
        <v>5.9321025222897155E-7</v>
      </c>
    </row>
    <row r="15" spans="1:13" ht="15.75" x14ac:dyDescent="0.2">
      <c r="B15" s="49" t="s">
        <v>49</v>
      </c>
      <c r="C15" s="17">
        <v>1063268</v>
      </c>
      <c r="D15" s="17">
        <v>883787.62974999996</v>
      </c>
      <c r="E15" s="23">
        <f t="shared" si="2"/>
        <v>0.83119931169752115</v>
      </c>
      <c r="F15" s="17">
        <v>1046491.01121</v>
      </c>
      <c r="G15" s="35">
        <v>1377833.01721</v>
      </c>
      <c r="H15" s="66">
        <f t="shared" si="1"/>
        <v>0.77169583448728163</v>
      </c>
      <c r="I15" s="23">
        <f t="shared" si="3"/>
        <v>0.8445248170150309</v>
      </c>
      <c r="J15" s="17">
        <f t="shared" si="4"/>
        <v>-162703.38146000006</v>
      </c>
      <c r="K15" s="12">
        <f t="shared" si="5"/>
        <v>2.7674824892358656E-2</v>
      </c>
    </row>
    <row r="16" spans="1:13" ht="34.5" customHeight="1" x14ac:dyDescent="0.2">
      <c r="B16" s="48" t="s">
        <v>50</v>
      </c>
      <c r="C16" s="17">
        <v>1176758.3</v>
      </c>
      <c r="D16" s="17">
        <v>730922.21814999997</v>
      </c>
      <c r="E16" s="23">
        <f t="shared" si="2"/>
        <v>0.62113198449503182</v>
      </c>
      <c r="F16" s="17">
        <v>741493.23624999996</v>
      </c>
      <c r="G16" s="35">
        <v>1089276.10998</v>
      </c>
      <c r="H16" s="66">
        <f t="shared" si="1"/>
        <v>1.0803122268252137</v>
      </c>
      <c r="I16" s="23">
        <f t="shared" si="3"/>
        <v>0.98574360819060003</v>
      </c>
      <c r="J16" s="17">
        <f t="shared" si="4"/>
        <v>-10571.018099999987</v>
      </c>
      <c r="K16" s="12">
        <f t="shared" si="5"/>
        <v>2.2888014853701483E-2</v>
      </c>
    </row>
    <row r="17" spans="2:11" ht="34.5" customHeight="1" x14ac:dyDescent="0.2">
      <c r="B17" s="48" t="s">
        <v>51</v>
      </c>
      <c r="C17" s="17">
        <v>20154.5</v>
      </c>
      <c r="D17" s="17">
        <v>27717.62876</v>
      </c>
      <c r="E17" s="23">
        <f t="shared" si="2"/>
        <v>1.3752575732466694</v>
      </c>
      <c r="F17" s="17">
        <v>24429.672469999998</v>
      </c>
      <c r="G17" s="35">
        <v>31667.009400000003</v>
      </c>
      <c r="H17" s="66">
        <f t="shared" si="1"/>
        <v>0.63645100632710827</v>
      </c>
      <c r="I17" s="23">
        <f t="shared" si="3"/>
        <v>1.1345886357681487</v>
      </c>
      <c r="J17" s="17">
        <f t="shared" si="4"/>
        <v>3287.9562900000019</v>
      </c>
      <c r="K17" s="12">
        <f>D17/$D$9</f>
        <v>8.6794666110159401E-4</v>
      </c>
    </row>
    <row r="18" spans="2:11" ht="31.9" customHeight="1" x14ac:dyDescent="0.2">
      <c r="B18" s="51" t="s">
        <v>37</v>
      </c>
      <c r="C18" s="17">
        <v>634.1</v>
      </c>
      <c r="D18" s="17">
        <v>1010.91263</v>
      </c>
      <c r="E18" s="23">
        <f t="shared" si="2"/>
        <v>1.594247957735373</v>
      </c>
      <c r="F18" s="17">
        <v>515.73683000000005</v>
      </c>
      <c r="G18" s="35">
        <v>797.03872000000001</v>
      </c>
      <c r="H18" s="66">
        <f t="shared" si="1"/>
        <v>0.79556988147326146</v>
      </c>
      <c r="I18" s="23">
        <f t="shared" si="3"/>
        <v>1.9601327095449048</v>
      </c>
      <c r="J18" s="17">
        <f t="shared" si="4"/>
        <v>495.17579999999998</v>
      </c>
      <c r="K18" s="12">
        <f t="shared" si="5"/>
        <v>3.1655602630054529E-5</v>
      </c>
    </row>
    <row r="19" spans="2:11" ht="30" customHeight="1" x14ac:dyDescent="0.2">
      <c r="B19" s="48" t="s">
        <v>52</v>
      </c>
      <c r="C19" s="17">
        <v>4997017.66</v>
      </c>
      <c r="D19" s="17">
        <v>3573108.7651600004</v>
      </c>
      <c r="E19" s="23">
        <f t="shared" si="2"/>
        <v>0.71504825643541958</v>
      </c>
      <c r="F19" s="17">
        <v>3587157.5803899998</v>
      </c>
      <c r="G19" s="35">
        <v>4958338.38748</v>
      </c>
      <c r="H19" s="66">
        <f t="shared" si="1"/>
        <v>1.0078008537331109</v>
      </c>
      <c r="I19" s="23">
        <f t="shared" si="3"/>
        <v>0.99608358012851173</v>
      </c>
      <c r="J19" s="17">
        <f t="shared" si="4"/>
        <v>-14048.815229999367</v>
      </c>
      <c r="K19" s="12">
        <f t="shared" si="5"/>
        <v>0.11188791975412336</v>
      </c>
    </row>
    <row r="20" spans="2:11" ht="15.75" x14ac:dyDescent="0.2">
      <c r="B20" s="47" t="s">
        <v>24</v>
      </c>
      <c r="C20" s="27">
        <f>SUM(C21:C23)</f>
        <v>6224636.18095</v>
      </c>
      <c r="D20" s="27">
        <f>SUM(D21:D23)</f>
        <v>6309043.9467199994</v>
      </c>
      <c r="E20" s="59">
        <f t="shared" si="2"/>
        <v>1.0135602729727919</v>
      </c>
      <c r="F20" s="27">
        <f>SUM(F21:F23)</f>
        <v>4253650.7488500001</v>
      </c>
      <c r="G20" s="55">
        <f>G21+G22+G23</f>
        <v>5568874.126170001</v>
      </c>
      <c r="H20" s="65">
        <f t="shared" si="1"/>
        <v>1.1177548710785818</v>
      </c>
      <c r="I20" s="59">
        <f t="shared" si="3"/>
        <v>1.4832068543534485</v>
      </c>
      <c r="J20" s="28">
        <f t="shared" si="4"/>
        <v>2055393.1978699993</v>
      </c>
      <c r="K20" s="59">
        <f t="shared" si="5"/>
        <v>0.1975606815328039</v>
      </c>
    </row>
    <row r="21" spans="2:11" ht="30.75" customHeight="1" x14ac:dyDescent="0.2">
      <c r="B21" s="48" t="s">
        <v>53</v>
      </c>
      <c r="C21" s="17">
        <v>6098551.18095</v>
      </c>
      <c r="D21" s="17">
        <v>6150744.8152299998</v>
      </c>
      <c r="E21" s="23">
        <f t="shared" si="2"/>
        <v>1.0085583661973743</v>
      </c>
      <c r="F21" s="17">
        <v>4157223.6102800001</v>
      </c>
      <c r="G21" s="42">
        <v>5427610.7200800003</v>
      </c>
      <c r="H21" s="66">
        <f t="shared" si="1"/>
        <v>1.1236161721008817</v>
      </c>
      <c r="I21" s="23">
        <f t="shared" si="3"/>
        <v>1.4795318683412679</v>
      </c>
      <c r="J21" s="17">
        <f t="shared" si="4"/>
        <v>1993521.2049499997</v>
      </c>
      <c r="K21" s="12">
        <f t="shared" si="5"/>
        <v>0.19260372061014713</v>
      </c>
    </row>
    <row r="22" spans="2:11" ht="19.5" hidden="1" customHeight="1" outlineLevel="1" x14ac:dyDescent="0.2">
      <c r="B22" s="48" t="s">
        <v>14</v>
      </c>
      <c r="C22" s="17">
        <v>0</v>
      </c>
      <c r="D22" s="17">
        <v>0</v>
      </c>
      <c r="E22" s="23" t="str">
        <f t="shared" si="2"/>
        <v xml:space="preserve"> </v>
      </c>
      <c r="F22" s="17">
        <v>-0.38321</v>
      </c>
      <c r="G22" s="42">
        <v>-0.38321</v>
      </c>
      <c r="H22" s="66" t="str">
        <f t="shared" si="1"/>
        <v/>
      </c>
      <c r="I22" s="23">
        <f t="shared" si="3"/>
        <v>0</v>
      </c>
      <c r="J22" s="17">
        <f t="shared" si="4"/>
        <v>0.38321</v>
      </c>
      <c r="K22" s="12">
        <f t="shared" si="5"/>
        <v>0</v>
      </c>
    </row>
    <row r="23" spans="2:11" ht="19.5" customHeight="1" collapsed="1" x14ac:dyDescent="0.2">
      <c r="B23" s="48" t="s">
        <v>54</v>
      </c>
      <c r="C23" s="17">
        <v>126085</v>
      </c>
      <c r="D23" s="17">
        <v>158299.13149</v>
      </c>
      <c r="E23" s="23">
        <f t="shared" si="2"/>
        <v>1.2554953522623626</v>
      </c>
      <c r="F23" s="17">
        <v>96427.521779999995</v>
      </c>
      <c r="G23" s="42">
        <v>141263.7893</v>
      </c>
      <c r="H23" s="66">
        <f t="shared" si="1"/>
        <v>0.89255003440573855</v>
      </c>
      <c r="I23" s="23">
        <f t="shared" si="3"/>
        <v>1.6416384924955396</v>
      </c>
      <c r="J23" s="17">
        <f t="shared" si="4"/>
        <v>61871.609710000004</v>
      </c>
      <c r="K23" s="12">
        <f t="shared" si="5"/>
        <v>4.9569609226567798E-3</v>
      </c>
    </row>
    <row r="24" spans="2:11" ht="19.5" customHeight="1" x14ac:dyDescent="0.2">
      <c r="B24" s="47" t="s">
        <v>25</v>
      </c>
      <c r="C24" s="27">
        <f>SUM(C25:C27)</f>
        <v>2936964</v>
      </c>
      <c r="D24" s="27">
        <f>SUM(D25:D27)</f>
        <v>2194194.2039199998</v>
      </c>
      <c r="E24" s="59">
        <f t="shared" si="2"/>
        <v>0.74709605017970926</v>
      </c>
      <c r="F24" s="27">
        <f>SUM(F25:F27)</f>
        <v>1897353.88955</v>
      </c>
      <c r="G24" s="57">
        <f>G25+G26+G27</f>
        <v>2986940.46655</v>
      </c>
      <c r="H24" s="65">
        <f t="shared" si="1"/>
        <v>0.98326834193393742</v>
      </c>
      <c r="I24" s="59">
        <f t="shared" si="3"/>
        <v>1.1564496301954519</v>
      </c>
      <c r="J24" s="28">
        <f t="shared" si="4"/>
        <v>296840.3143699998</v>
      </c>
      <c r="K24" s="65">
        <f t="shared" si="5"/>
        <v>6.8708746682154279E-2</v>
      </c>
    </row>
    <row r="25" spans="2:11" ht="15.75" x14ac:dyDescent="0.2">
      <c r="B25" s="49" t="s">
        <v>55</v>
      </c>
      <c r="C25" s="17">
        <v>2096531</v>
      </c>
      <c r="D25" s="17">
        <v>1789587.8125199999</v>
      </c>
      <c r="E25" s="23">
        <f t="shared" si="2"/>
        <v>0.85359472982751028</v>
      </c>
      <c r="F25" s="17">
        <v>1626465.47245</v>
      </c>
      <c r="G25" s="42">
        <v>2073568.5331600001</v>
      </c>
      <c r="H25" s="66">
        <f t="shared" si="1"/>
        <v>1.0110738885514463</v>
      </c>
      <c r="I25" s="23">
        <f t="shared" si="3"/>
        <v>1.1002925317709225</v>
      </c>
      <c r="J25" s="17">
        <f t="shared" si="4"/>
        <v>163122.34006999992</v>
      </c>
      <c r="K25" s="70">
        <f t="shared" si="5"/>
        <v>5.6038948355726488E-2</v>
      </c>
    </row>
    <row r="26" spans="2:11" ht="15.75" x14ac:dyDescent="0.2">
      <c r="B26" s="49" t="s">
        <v>56</v>
      </c>
      <c r="C26" s="17">
        <v>839593</v>
      </c>
      <c r="D26" s="17">
        <v>404032.39139999996</v>
      </c>
      <c r="E26" s="23">
        <f t="shared" si="2"/>
        <v>0.4812241066802605</v>
      </c>
      <c r="F26" s="17">
        <v>270259.5577</v>
      </c>
      <c r="G26" s="42">
        <v>912575.07399000006</v>
      </c>
      <c r="H26" s="66">
        <f t="shared" si="1"/>
        <v>0.92002622461415184</v>
      </c>
      <c r="I26" s="23">
        <f t="shared" si="3"/>
        <v>1.4949791039342026</v>
      </c>
      <c r="J26" s="17">
        <f t="shared" si="4"/>
        <v>133772.83369999996</v>
      </c>
      <c r="K26" s="70">
        <f t="shared" si="5"/>
        <v>1.2651824155989682E-2</v>
      </c>
    </row>
    <row r="27" spans="2:11" ht="15.75" x14ac:dyDescent="0.2">
      <c r="B27" s="49" t="s">
        <v>57</v>
      </c>
      <c r="C27" s="17">
        <v>840</v>
      </c>
      <c r="D27" s="17">
        <v>574</v>
      </c>
      <c r="E27" s="23">
        <f t="shared" si="2"/>
        <v>0.68333333333333335</v>
      </c>
      <c r="F27" s="17">
        <v>628.85940000000005</v>
      </c>
      <c r="G27" s="42">
        <v>796.85940000000005</v>
      </c>
      <c r="H27" s="66">
        <f t="shared" si="1"/>
        <v>1.0541382833659236</v>
      </c>
      <c r="I27" s="23">
        <f t="shared" si="3"/>
        <v>0.9127636479632808</v>
      </c>
      <c r="J27" s="17">
        <f t="shared" si="4"/>
        <v>-54.859400000000051</v>
      </c>
      <c r="K27" s="70">
        <f t="shared" si="5"/>
        <v>1.7974170438103339E-5</v>
      </c>
    </row>
    <row r="28" spans="2:11" ht="35.25" customHeight="1" x14ac:dyDescent="0.2">
      <c r="B28" s="47" t="s">
        <v>26</v>
      </c>
      <c r="C28" s="27">
        <f>SUM(C29:C30)</f>
        <v>1679</v>
      </c>
      <c r="D28" s="27">
        <f>SUM(D29:D30)</f>
        <v>2304.5775900000003</v>
      </c>
      <c r="E28" s="59">
        <f t="shared" si="2"/>
        <v>1.3725893924955332</v>
      </c>
      <c r="F28" s="27">
        <f>SUM(F29:F30)</f>
        <v>1809.7041899999999</v>
      </c>
      <c r="G28" s="57">
        <f>G29+G30</f>
        <v>2225.01818</v>
      </c>
      <c r="H28" s="65">
        <f t="shared" si="1"/>
        <v>0.75460057589282259</v>
      </c>
      <c r="I28" s="59">
        <f t="shared" si="3"/>
        <v>1.2734554093064239</v>
      </c>
      <c r="J28" s="28">
        <f t="shared" si="4"/>
        <v>494.8734000000004</v>
      </c>
      <c r="K28" s="65">
        <f t="shared" si="5"/>
        <v>7.2165279425946775E-5</v>
      </c>
    </row>
    <row r="29" spans="2:11" ht="19.5" customHeight="1" x14ac:dyDescent="0.2">
      <c r="B29" s="48" t="s">
        <v>15</v>
      </c>
      <c r="C29" s="17">
        <v>19</v>
      </c>
      <c r="D29" s="17">
        <v>12.0372</v>
      </c>
      <c r="E29" s="23">
        <f t="shared" si="2"/>
        <v>0.63353684210526318</v>
      </c>
      <c r="F29" s="17">
        <v>12.7218</v>
      </c>
      <c r="G29" s="42">
        <v>15.7134</v>
      </c>
      <c r="H29" s="66">
        <f t="shared" si="1"/>
        <v>1.209159061692568</v>
      </c>
      <c r="I29" s="23">
        <f t="shared" si="3"/>
        <v>0.94618686034995048</v>
      </c>
      <c r="J29" s="17">
        <f t="shared" si="4"/>
        <v>-0.68459999999999965</v>
      </c>
      <c r="K29" s="70">
        <f t="shared" si="5"/>
        <v>3.7693150591905492E-7</v>
      </c>
    </row>
    <row r="30" spans="2:11" ht="47.25" customHeight="1" x14ac:dyDescent="0.2">
      <c r="B30" s="48" t="s">
        <v>58</v>
      </c>
      <c r="C30" s="17">
        <v>1660</v>
      </c>
      <c r="D30" s="17">
        <v>2292.5403900000001</v>
      </c>
      <c r="E30" s="23">
        <f t="shared" si="2"/>
        <v>1.3810484277108435</v>
      </c>
      <c r="F30" s="17">
        <v>1796.9823899999999</v>
      </c>
      <c r="G30" s="42">
        <v>2209.3047799999999</v>
      </c>
      <c r="H30" s="66">
        <f t="shared" si="1"/>
        <v>0.75136758632278888</v>
      </c>
      <c r="I30" s="23">
        <f t="shared" si="3"/>
        <v>1.2757723185033552</v>
      </c>
      <c r="J30" s="17">
        <f t="shared" si="4"/>
        <v>495.55800000000022</v>
      </c>
      <c r="K30" s="70">
        <f t="shared" si="5"/>
        <v>7.1788347920027706E-5</v>
      </c>
    </row>
    <row r="31" spans="2:11" ht="15.75" x14ac:dyDescent="0.2">
      <c r="B31" s="52" t="s">
        <v>16</v>
      </c>
      <c r="C31" s="28">
        <v>82202.95</v>
      </c>
      <c r="D31" s="28">
        <v>77620.030530000004</v>
      </c>
      <c r="E31" s="59">
        <f t="shared" si="2"/>
        <v>0.94424872258234049</v>
      </c>
      <c r="F31" s="28">
        <v>83359.317559999996</v>
      </c>
      <c r="G31" s="57">
        <v>116905.26199</v>
      </c>
      <c r="H31" s="65">
        <f t="shared" si="1"/>
        <v>0.70315868251534808</v>
      </c>
      <c r="I31" s="59">
        <f t="shared" si="3"/>
        <v>0.93115002380065082</v>
      </c>
      <c r="J31" s="28">
        <f t="shared" si="4"/>
        <v>-5739.2870299999922</v>
      </c>
      <c r="K31" s="65">
        <f t="shared" si="5"/>
        <v>2.4305847703083709E-3</v>
      </c>
    </row>
    <row r="32" spans="2:11" ht="28.5" x14ac:dyDescent="0.2">
      <c r="B32" s="47" t="s">
        <v>18</v>
      </c>
      <c r="C32" s="28">
        <v>0.22312000000000001</v>
      </c>
      <c r="D32" s="28">
        <v>3.075E-2</v>
      </c>
      <c r="E32" s="59">
        <f t="shared" si="2"/>
        <v>0.13781821441376838</v>
      </c>
      <c r="F32" s="28">
        <v>12.6767</v>
      </c>
      <c r="G32" s="57">
        <v>-4.3440200000000004</v>
      </c>
      <c r="H32" s="65">
        <f t="shared" si="1"/>
        <v>-5.1362562787464143E-2</v>
      </c>
      <c r="I32" s="59">
        <f t="shared" si="3"/>
        <v>2.4257101611618163E-3</v>
      </c>
      <c r="J32" s="28">
        <f t="shared" si="4"/>
        <v>-12.645950000000001</v>
      </c>
      <c r="K32" s="65">
        <f t="shared" si="5"/>
        <v>9.6290198775553601E-10</v>
      </c>
    </row>
    <row r="33" spans="2:11" s="2" customFormat="1" ht="21" customHeight="1" x14ac:dyDescent="0.2">
      <c r="B33" s="73" t="s">
        <v>10</v>
      </c>
      <c r="C33" s="40">
        <f>C34+C46+C50+C53+C56+C57+C59</f>
        <v>2813977.0073499992</v>
      </c>
      <c r="D33" s="40">
        <f>D34+D46+D50+D53+D56+D57+D59</f>
        <v>2987091.6614099997</v>
      </c>
      <c r="E33" s="37">
        <f t="shared" si="2"/>
        <v>1.0615195694946447</v>
      </c>
      <c r="F33" s="40">
        <f>F34+F46+F50+F53+F56+F57+F59</f>
        <v>1204860.9801100001</v>
      </c>
      <c r="G33" s="40">
        <f>G34+G46+G50+G53+G56+G57+G59</f>
        <v>2758562.8643700005</v>
      </c>
      <c r="H33" s="37">
        <f t="shared" si="1"/>
        <v>1.0200880479091978</v>
      </c>
      <c r="I33" s="37">
        <f t="shared" si="3"/>
        <v>2.4792002651934895</v>
      </c>
      <c r="J33" s="41">
        <f t="shared" si="4"/>
        <v>1782230.6812999996</v>
      </c>
      <c r="K33" s="37">
        <f t="shared" ref="K33:K62" si="6">D33/$D$33</f>
        <v>1</v>
      </c>
    </row>
    <row r="34" spans="2:11" ht="46.5" customHeight="1" x14ac:dyDescent="0.2">
      <c r="B34" s="47" t="s">
        <v>1</v>
      </c>
      <c r="C34" s="27">
        <v>1987265.6403699999</v>
      </c>
      <c r="D34" s="27">
        <v>2172107.7386399996</v>
      </c>
      <c r="E34" s="59">
        <f t="shared" si="2"/>
        <v>1.0930132814230034</v>
      </c>
      <c r="F34" s="27">
        <v>637962.06088999996</v>
      </c>
      <c r="G34" s="57">
        <v>1990068.2997600001</v>
      </c>
      <c r="H34" s="67">
        <f t="shared" si="1"/>
        <v>0.99859167678298366</v>
      </c>
      <c r="I34" s="59" t="s">
        <v>44</v>
      </c>
      <c r="J34" s="28">
        <f t="shared" si="4"/>
        <v>1534145.6777499998</v>
      </c>
      <c r="K34" s="59">
        <f>D34/$D$33</f>
        <v>0.72716474244874618</v>
      </c>
    </row>
    <row r="35" spans="2:11" ht="47.45" customHeight="1" x14ac:dyDescent="0.2">
      <c r="B35" s="48" t="s">
        <v>59</v>
      </c>
      <c r="C35" s="17">
        <v>0</v>
      </c>
      <c r="D35" s="17">
        <v>22880.16315</v>
      </c>
      <c r="E35" s="23" t="str">
        <f t="shared" si="2"/>
        <v xml:space="preserve"> </v>
      </c>
      <c r="F35" s="17">
        <v>8172.1507999999994</v>
      </c>
      <c r="G35" s="33">
        <v>8172.1507999999994</v>
      </c>
      <c r="H35" s="66" t="str">
        <f t="shared" si="1"/>
        <v/>
      </c>
      <c r="I35" s="23">
        <f t="shared" si="3"/>
        <v>2.7997725090927106</v>
      </c>
      <c r="J35" s="17">
        <f t="shared" si="4"/>
        <v>14708.012350000001</v>
      </c>
      <c r="K35" s="70">
        <f t="shared" si="6"/>
        <v>7.6596789598347495E-3</v>
      </c>
    </row>
    <row r="36" spans="2:11" ht="20.25" customHeight="1" x14ac:dyDescent="0.2">
      <c r="B36" s="48" t="s">
        <v>38</v>
      </c>
      <c r="C36" s="17">
        <v>1948293.22615</v>
      </c>
      <c r="D36" s="17">
        <v>2103553.8644400002</v>
      </c>
      <c r="E36" s="23">
        <f t="shared" si="2"/>
        <v>1.079690590823851</v>
      </c>
      <c r="F36" s="17">
        <v>613198.92035999999</v>
      </c>
      <c r="G36" s="33">
        <v>1948293.22615</v>
      </c>
      <c r="H36" s="66">
        <f t="shared" si="1"/>
        <v>1</v>
      </c>
      <c r="I36" s="23">
        <f t="shared" si="3"/>
        <v>3.4304591782468159</v>
      </c>
      <c r="J36" s="17">
        <f t="shared" si="4"/>
        <v>1490354.9440800003</v>
      </c>
      <c r="K36" s="70">
        <f t="shared" si="6"/>
        <v>0.70421470208485593</v>
      </c>
    </row>
    <row r="37" spans="2:11" ht="29.25" customHeight="1" x14ac:dyDescent="0.2">
      <c r="B37" s="48" t="s">
        <v>60</v>
      </c>
      <c r="C37" s="17">
        <v>12672.29471</v>
      </c>
      <c r="D37" s="17">
        <v>9253.6919600000001</v>
      </c>
      <c r="E37" s="23">
        <f t="shared" si="2"/>
        <v>0.73023017312702632</v>
      </c>
      <c r="F37" s="17">
        <v>153.27363</v>
      </c>
      <c r="G37" s="33">
        <v>7524.83349</v>
      </c>
      <c r="H37" s="66">
        <f t="shared" si="1"/>
        <v>1.6840631393160568</v>
      </c>
      <c r="I37" s="23">
        <f t="shared" si="3"/>
        <v>60.373672627183161</v>
      </c>
      <c r="J37" s="17">
        <f t="shared" si="4"/>
        <v>9100.4183300000004</v>
      </c>
      <c r="K37" s="70">
        <f>D37/$D$33</f>
        <v>3.0978935395748692E-3</v>
      </c>
    </row>
    <row r="38" spans="2:11" ht="63.75" customHeight="1" x14ac:dyDescent="0.2">
      <c r="B38" s="48" t="s">
        <v>34</v>
      </c>
      <c r="C38" s="17">
        <v>13999.02188</v>
      </c>
      <c r="D38" s="17">
        <v>8542.6852100000015</v>
      </c>
      <c r="E38" s="23">
        <f t="shared" si="2"/>
        <v>0.61023443517898135</v>
      </c>
      <c r="F38" s="17">
        <v>7867.11978</v>
      </c>
      <c r="G38" s="33">
        <v>13095.499320000001</v>
      </c>
      <c r="H38" s="66">
        <f t="shared" ref="H38:H61" si="7">IF(C38=0,"",IF(G38=0,"",IF(C38/G38&gt;3,"рост.св.300%",C38/G38)))</f>
        <v>1.0689948919030603</v>
      </c>
      <c r="I38" s="23">
        <f t="shared" si="3"/>
        <v>1.0858720152853707</v>
      </c>
      <c r="J38" s="17">
        <f t="shared" si="4"/>
        <v>675.56543000000147</v>
      </c>
      <c r="K38" s="70">
        <f t="shared" si="6"/>
        <v>2.8598671143447905E-3</v>
      </c>
    </row>
    <row r="39" spans="2:11" ht="45.75" customHeight="1" x14ac:dyDescent="0.2">
      <c r="B39" s="48" t="s">
        <v>61</v>
      </c>
      <c r="C39" s="18">
        <f>(SUM(C40:C41))</f>
        <v>10141.88832</v>
      </c>
      <c r="D39" s="18">
        <f>(SUM(D40:D41))</f>
        <v>24096.692349999998</v>
      </c>
      <c r="E39" s="23">
        <f t="shared" si="2"/>
        <v>2.3759571777654909</v>
      </c>
      <c r="F39" s="18">
        <f>SUM(F40:F41)</f>
        <v>8242.6739499999985</v>
      </c>
      <c r="G39" s="18">
        <f>SUM(G40:G41)</f>
        <v>12434.898639999999</v>
      </c>
      <c r="H39" s="66">
        <f t="shared" si="7"/>
        <v>0.81559879285031311</v>
      </c>
      <c r="I39" s="23">
        <f t="shared" si="3"/>
        <v>2.9234071972481699</v>
      </c>
      <c r="J39" s="17">
        <f t="shared" si="4"/>
        <v>15854.018399999999</v>
      </c>
      <c r="K39" s="70">
        <f t="shared" si="6"/>
        <v>8.0669410521622947E-3</v>
      </c>
    </row>
    <row r="40" spans="2:11" ht="45.75" customHeight="1" x14ac:dyDescent="0.2">
      <c r="B40" s="53" t="s">
        <v>62</v>
      </c>
      <c r="C40" s="17">
        <v>1286.44516</v>
      </c>
      <c r="D40" s="17">
        <v>15368.2309</v>
      </c>
      <c r="E40" s="23">
        <f t="shared" si="2"/>
        <v>11.946277523404108</v>
      </c>
      <c r="F40" s="17">
        <v>1704.0406799999998</v>
      </c>
      <c r="G40" s="33">
        <v>2376.52313</v>
      </c>
      <c r="H40" s="66">
        <f t="shared" si="7"/>
        <v>0.54131396566714673</v>
      </c>
      <c r="I40" s="23">
        <f t="shared" si="3"/>
        <v>9.0186995418442724</v>
      </c>
      <c r="J40" s="17">
        <f t="shared" si="4"/>
        <v>13664.19022</v>
      </c>
      <c r="K40" s="70">
        <f t="shared" si="6"/>
        <v>5.1448809216472855E-3</v>
      </c>
    </row>
    <row r="41" spans="2:11" ht="47.25" customHeight="1" x14ac:dyDescent="0.2">
      <c r="B41" s="53" t="s">
        <v>63</v>
      </c>
      <c r="C41" s="17">
        <v>8855.4431600000007</v>
      </c>
      <c r="D41" s="17">
        <v>8728.4614499999989</v>
      </c>
      <c r="E41" s="23">
        <f t="shared" si="2"/>
        <v>0.98566060357390384</v>
      </c>
      <c r="F41" s="17">
        <v>6538.6332699999994</v>
      </c>
      <c r="G41" s="33">
        <v>10058.37551</v>
      </c>
      <c r="H41" s="66">
        <f t="shared" si="7"/>
        <v>0.88040490745209821</v>
      </c>
      <c r="I41" s="23">
        <f t="shared" si="3"/>
        <v>1.3349061018679826</v>
      </c>
      <c r="J41" s="17">
        <f t="shared" si="4"/>
        <v>2189.8281799999995</v>
      </c>
      <c r="K41" s="70">
        <f t="shared" si="6"/>
        <v>2.9220601305150092E-3</v>
      </c>
    </row>
    <row r="42" spans="2:11" ht="59.25" customHeight="1" x14ac:dyDescent="0.2">
      <c r="B42" s="48" t="s">
        <v>64</v>
      </c>
      <c r="C42" s="17">
        <v>1.36832</v>
      </c>
      <c r="D42" s="17">
        <v>2.1059999999999999E-2</v>
      </c>
      <c r="E42" s="23">
        <f t="shared" si="2"/>
        <v>1.5391136576239476E-2</v>
      </c>
      <c r="F42" s="17">
        <v>7.1319999999999995E-2</v>
      </c>
      <c r="G42" s="33">
        <v>1.3895</v>
      </c>
      <c r="H42" s="66">
        <f t="shared" si="7"/>
        <v>0.98475710687297591</v>
      </c>
      <c r="I42" s="23">
        <f t="shared" si="3"/>
        <v>0.29528883903533371</v>
      </c>
      <c r="J42" s="17">
        <f t="shared" si="4"/>
        <v>-5.0259999999999999E-2</v>
      </c>
      <c r="K42" s="70">
        <f t="shared" si="6"/>
        <v>7.0503360415994158E-9</v>
      </c>
    </row>
    <row r="43" spans="2:11" ht="61.5" customHeight="1" x14ac:dyDescent="0.2">
      <c r="B43" s="48" t="s">
        <v>65</v>
      </c>
      <c r="C43" s="17">
        <v>316.45717999999999</v>
      </c>
      <c r="D43" s="17">
        <v>138.40102999999999</v>
      </c>
      <c r="E43" s="23">
        <f t="shared" si="2"/>
        <v>0.43734520417580663</v>
      </c>
      <c r="F43" s="17">
        <v>192.42188000000002</v>
      </c>
      <c r="G43" s="33">
        <v>312.14103</v>
      </c>
      <c r="H43" s="66">
        <f t="shared" si="7"/>
        <v>1.0138275637778218</v>
      </c>
      <c r="I43" s="23">
        <f>D43/F43</f>
        <v>0.71925827769690209</v>
      </c>
      <c r="J43" s="17">
        <f t="shared" si="4"/>
        <v>-54.020850000000024</v>
      </c>
      <c r="K43" s="70">
        <f t="shared" si="6"/>
        <v>4.633303751203618E-5</v>
      </c>
    </row>
    <row r="44" spans="2:11" ht="35.25" customHeight="1" x14ac:dyDescent="0.2">
      <c r="B44" s="50" t="s">
        <v>66</v>
      </c>
      <c r="C44" s="19">
        <v>1834.7173300000002</v>
      </c>
      <c r="D44" s="19">
        <v>3635.4814500000002</v>
      </c>
      <c r="E44" s="23">
        <f t="shared" si="2"/>
        <v>1.9814940375583632</v>
      </c>
      <c r="F44" s="19">
        <v>130.92755</v>
      </c>
      <c r="G44" s="33">
        <v>227.49836999999999</v>
      </c>
      <c r="H44" s="66" t="str">
        <f t="shared" si="7"/>
        <v>рост.св.300%</v>
      </c>
      <c r="I44" s="23" t="s">
        <v>44</v>
      </c>
      <c r="J44" s="17">
        <f t="shared" si="4"/>
        <v>3504.5539000000003</v>
      </c>
      <c r="K44" s="70">
        <f t="shared" si="6"/>
        <v>1.2170639076686184E-3</v>
      </c>
    </row>
    <row r="45" spans="2:11" ht="43.5" customHeight="1" x14ac:dyDescent="0.2">
      <c r="B45" s="50" t="s">
        <v>67</v>
      </c>
      <c r="C45" s="17">
        <v>6.66648</v>
      </c>
      <c r="D45" s="17">
        <v>6.7379899999999999</v>
      </c>
      <c r="E45" s="23">
        <f t="shared" si="2"/>
        <v>1.0107268003504097</v>
      </c>
      <c r="F45" s="17">
        <v>4.50162</v>
      </c>
      <c r="G45" s="33">
        <v>6.6624600000000003</v>
      </c>
      <c r="H45" s="66">
        <f t="shared" si="7"/>
        <v>1.0006033807332426</v>
      </c>
      <c r="I45" s="23" t="s">
        <v>44</v>
      </c>
      <c r="J45" s="17">
        <f t="shared" si="4"/>
        <v>2.23637</v>
      </c>
      <c r="K45" s="70">
        <f t="shared" si="6"/>
        <v>2.2557024570245226E-6</v>
      </c>
    </row>
    <row r="46" spans="2:11" ht="32.25" customHeight="1" x14ac:dyDescent="0.2">
      <c r="B46" s="47" t="s">
        <v>2</v>
      </c>
      <c r="C46" s="27">
        <f>SUM(C47:C49)</f>
        <v>63894.969530000002</v>
      </c>
      <c r="D46" s="27">
        <f>SUM(D47:D49)</f>
        <v>86280.979179999995</v>
      </c>
      <c r="E46" s="59">
        <f t="shared" si="2"/>
        <v>1.3503563710049082</v>
      </c>
      <c r="F46" s="27">
        <f>SUM(F47:F49)</f>
        <v>60020.013890000002</v>
      </c>
      <c r="G46" s="27">
        <f>SUM(G47:G49)</f>
        <v>75737.622289999999</v>
      </c>
      <c r="H46" s="68">
        <f t="shared" si="7"/>
        <v>0.84363579946232825</v>
      </c>
      <c r="I46" s="59">
        <f t="shared" si="3"/>
        <v>1.4375368079409152</v>
      </c>
      <c r="J46" s="28">
        <f t="shared" si="4"/>
        <v>26260.965289999993</v>
      </c>
      <c r="K46" s="59">
        <f t="shared" si="6"/>
        <v>2.8884610504142583E-2</v>
      </c>
    </row>
    <row r="47" spans="2:11" ht="30" x14ac:dyDescent="0.2">
      <c r="B47" s="48" t="s">
        <v>27</v>
      </c>
      <c r="C47" s="17">
        <v>5710</v>
      </c>
      <c r="D47" s="17">
        <v>13640.38762</v>
      </c>
      <c r="E47" s="23">
        <f t="shared" si="2"/>
        <v>2.3888594781085812</v>
      </c>
      <c r="F47" s="17">
        <v>4942.5029699999996</v>
      </c>
      <c r="G47" s="33">
        <v>6228.6208099999994</v>
      </c>
      <c r="H47" s="66">
        <f t="shared" si="7"/>
        <v>0.91673585119078727</v>
      </c>
      <c r="I47" s="23">
        <f t="shared" si="3"/>
        <v>2.759813742711823</v>
      </c>
      <c r="J47" s="17">
        <f t="shared" si="4"/>
        <v>8697.88465</v>
      </c>
      <c r="K47" s="12">
        <f t="shared" si="6"/>
        <v>4.5664442762902409E-3</v>
      </c>
    </row>
    <row r="48" spans="2:11" ht="15.75" x14ac:dyDescent="0.2">
      <c r="B48" s="48" t="s">
        <v>28</v>
      </c>
      <c r="C48" s="17">
        <v>721.21670999999992</v>
      </c>
      <c r="D48" s="17">
        <v>16160.278319999999</v>
      </c>
      <c r="E48" s="23">
        <f t="shared" si="2"/>
        <v>22.406966028282955</v>
      </c>
      <c r="F48" s="17">
        <v>26382.734690000001</v>
      </c>
      <c r="G48" s="33">
        <v>26503.5638</v>
      </c>
      <c r="H48" s="66">
        <f t="shared" si="7"/>
        <v>2.7212065344963152E-2</v>
      </c>
      <c r="I48" s="23">
        <f t="shared" si="3"/>
        <v>0.6125323439698358</v>
      </c>
      <c r="J48" s="17">
        <f t="shared" si="4"/>
        <v>-10222.456370000002</v>
      </c>
      <c r="K48" s="12">
        <f t="shared" si="6"/>
        <v>5.4100376392105251E-3</v>
      </c>
    </row>
    <row r="49" spans="1:27" ht="15.75" x14ac:dyDescent="0.2">
      <c r="B49" s="48" t="s">
        <v>29</v>
      </c>
      <c r="C49" s="17">
        <v>57463.752820000002</v>
      </c>
      <c r="D49" s="17">
        <v>56480.313240000003</v>
      </c>
      <c r="E49" s="23">
        <f t="shared" si="2"/>
        <v>0.98288591448107243</v>
      </c>
      <c r="F49" s="17">
        <v>28694.776229999999</v>
      </c>
      <c r="G49" s="33">
        <v>43005.437680000003</v>
      </c>
      <c r="H49" s="66">
        <f t="shared" si="7"/>
        <v>1.3361973722389051</v>
      </c>
      <c r="I49" s="23">
        <f t="shared" si="3"/>
        <v>1.9683134235753545</v>
      </c>
      <c r="J49" s="17">
        <f t="shared" si="4"/>
        <v>27785.537010000004</v>
      </c>
      <c r="K49" s="12">
        <f t="shared" si="6"/>
        <v>1.8908128588641819E-2</v>
      </c>
    </row>
    <row r="50" spans="1:27" ht="31.5" customHeight="1" x14ac:dyDescent="0.2">
      <c r="B50" s="47" t="s">
        <v>3</v>
      </c>
      <c r="C50" s="27">
        <f>SUM(C51:C52)</f>
        <v>168433.89504</v>
      </c>
      <c r="D50" s="27">
        <f>SUM(D51:D52)</f>
        <v>172299.29295</v>
      </c>
      <c r="E50" s="59">
        <f t="shared" si="2"/>
        <v>1.0229490501842402</v>
      </c>
      <c r="F50" s="27">
        <f>SUM(F51:F52)</f>
        <v>100941.47319</v>
      </c>
      <c r="G50" s="57">
        <f>G51+G52</f>
        <v>115767.42296</v>
      </c>
      <c r="H50" s="59">
        <f t="shared" si="7"/>
        <v>1.4549334409749912</v>
      </c>
      <c r="I50" s="59">
        <f t="shared" si="3"/>
        <v>1.7069227098130881</v>
      </c>
      <c r="J50" s="28">
        <f t="shared" si="4"/>
        <v>71357.819759999998</v>
      </c>
      <c r="K50" s="59">
        <f t="shared" si="6"/>
        <v>5.7681287513175743E-2</v>
      </c>
    </row>
    <row r="51" spans="1:27" ht="15.75" x14ac:dyDescent="0.2">
      <c r="B51" s="48" t="s">
        <v>30</v>
      </c>
      <c r="C51" s="17">
        <v>10244.03311</v>
      </c>
      <c r="D51" s="17">
        <v>8866.8046300000005</v>
      </c>
      <c r="E51" s="23">
        <f t="shared" si="2"/>
        <v>0.86555798236774739</v>
      </c>
      <c r="F51" s="17">
        <v>6904.6436900000008</v>
      </c>
      <c r="G51" s="33">
        <v>11245.145909999999</v>
      </c>
      <c r="H51" s="66">
        <f t="shared" si="7"/>
        <v>0.91097378299825027</v>
      </c>
      <c r="I51" s="23">
        <f t="shared" si="3"/>
        <v>1.2841798980650947</v>
      </c>
      <c r="J51" s="17">
        <f t="shared" si="4"/>
        <v>1962.1609399999998</v>
      </c>
      <c r="K51" s="12">
        <f t="shared" si="6"/>
        <v>2.9683738013632278E-3</v>
      </c>
    </row>
    <row r="52" spans="1:27" ht="18" customHeight="1" x14ac:dyDescent="0.2">
      <c r="B52" s="48" t="s">
        <v>31</v>
      </c>
      <c r="C52" s="17">
        <v>158189.86193000001</v>
      </c>
      <c r="D52" s="17">
        <v>163432.48832</v>
      </c>
      <c r="E52" s="23">
        <f t="shared" si="2"/>
        <v>1.0331413551161697</v>
      </c>
      <c r="F52" s="17">
        <v>94036.829500000007</v>
      </c>
      <c r="G52" s="33">
        <v>104522.27705</v>
      </c>
      <c r="H52" s="66">
        <f t="shared" si="7"/>
        <v>1.5134559482886811</v>
      </c>
      <c r="I52" s="23">
        <f t="shared" si="3"/>
        <v>1.7379625534908107</v>
      </c>
      <c r="J52" s="17">
        <f t="shared" si="4"/>
        <v>69395.658819999997</v>
      </c>
      <c r="K52" s="12">
        <f t="shared" si="6"/>
        <v>5.4712913711812514E-2</v>
      </c>
    </row>
    <row r="53" spans="1:27" ht="34.5" customHeight="1" x14ac:dyDescent="0.2">
      <c r="B53" s="47" t="s">
        <v>4</v>
      </c>
      <c r="C53" s="27">
        <f>C54+C55</f>
        <v>5866.4792399999997</v>
      </c>
      <c r="D53" s="27">
        <f>D54+D55</f>
        <v>17755.212910000002</v>
      </c>
      <c r="E53" s="59">
        <f t="shared" si="2"/>
        <v>3.0265534375265264</v>
      </c>
      <c r="F53" s="27">
        <f t="shared" ref="F53:G53" si="8">F54+F55</f>
        <v>33073.657510000005</v>
      </c>
      <c r="G53" s="27">
        <f t="shared" si="8"/>
        <v>54774.374940000002</v>
      </c>
      <c r="H53" s="59">
        <f t="shared" si="7"/>
        <v>0.10710262319608679</v>
      </c>
      <c r="I53" s="59">
        <f t="shared" si="3"/>
        <v>0.53683850673701916</v>
      </c>
      <c r="J53" s="28">
        <f t="shared" si="4"/>
        <v>-15318.444600000003</v>
      </c>
      <c r="K53" s="59">
        <f t="shared" si="6"/>
        <v>5.9439799385396135E-3</v>
      </c>
    </row>
    <row r="54" spans="1:27" ht="17.25" customHeight="1" x14ac:dyDescent="0.2">
      <c r="B54" s="48" t="s">
        <v>32</v>
      </c>
      <c r="C54" s="17">
        <v>4487.8952199999994</v>
      </c>
      <c r="D54" s="17">
        <v>16547.283510000001</v>
      </c>
      <c r="E54" s="23">
        <f t="shared" si="2"/>
        <v>3.6870922111234146</v>
      </c>
      <c r="F54" s="17">
        <v>31166.447510000002</v>
      </c>
      <c r="G54" s="33">
        <v>51021.33771</v>
      </c>
      <c r="H54" s="66">
        <f t="shared" si="7"/>
        <v>8.7961143737718739E-2</v>
      </c>
      <c r="I54" s="23">
        <f t="shared" si="3"/>
        <v>0.53093261606702769</v>
      </c>
      <c r="J54" s="17">
        <f t="shared" si="4"/>
        <v>-14619.164000000001</v>
      </c>
      <c r="K54" s="12">
        <f t="shared" si="6"/>
        <v>5.5395968338611918E-3</v>
      </c>
    </row>
    <row r="55" spans="1:27" ht="31.5" customHeight="1" x14ac:dyDescent="0.2">
      <c r="B55" s="48" t="s">
        <v>35</v>
      </c>
      <c r="C55" s="17">
        <v>1378.58402</v>
      </c>
      <c r="D55" s="17">
        <v>1207.9294</v>
      </c>
      <c r="E55" s="23">
        <f t="shared" si="2"/>
        <v>0.87621021459395709</v>
      </c>
      <c r="F55" s="17">
        <v>1907.21</v>
      </c>
      <c r="G55" s="33">
        <v>3753.0372299999999</v>
      </c>
      <c r="H55" s="66">
        <f t="shared" si="7"/>
        <v>0.36732489861284962</v>
      </c>
      <c r="I55" s="23">
        <f>D55/F55</f>
        <v>0.63334892329633341</v>
      </c>
      <c r="J55" s="17">
        <f t="shared" si="4"/>
        <v>-699.28060000000005</v>
      </c>
      <c r="K55" s="12">
        <f t="shared" si="6"/>
        <v>4.0438310467842155E-4</v>
      </c>
    </row>
    <row r="56" spans="1:27" ht="22.5" customHeight="1" x14ac:dyDescent="0.2">
      <c r="B56" s="47" t="s">
        <v>5</v>
      </c>
      <c r="C56" s="28">
        <v>63.07</v>
      </c>
      <c r="D56" s="28">
        <v>0.79500000000000004</v>
      </c>
      <c r="E56" s="59">
        <f t="shared" si="2"/>
        <v>1.2605042016806723E-2</v>
      </c>
      <c r="F56" s="28">
        <v>169.501</v>
      </c>
      <c r="G56" s="57">
        <v>170.56100000000001</v>
      </c>
      <c r="H56" s="59">
        <f t="shared" si="7"/>
        <v>0.36977972690122596</v>
      </c>
      <c r="I56" s="59">
        <f t="shared" si="3"/>
        <v>4.6902378157061024E-3</v>
      </c>
      <c r="J56" s="28">
        <f t="shared" si="4"/>
        <v>-168.70600000000002</v>
      </c>
      <c r="K56" s="59">
        <f t="shared" si="6"/>
        <v>2.6614516396351074E-7</v>
      </c>
    </row>
    <row r="57" spans="1:27" ht="29.25" customHeight="1" x14ac:dyDescent="0.2">
      <c r="B57" s="47" t="s">
        <v>12</v>
      </c>
      <c r="C57" s="28">
        <v>587911.07377999998</v>
      </c>
      <c r="D57" s="28">
        <v>536135.73340999999</v>
      </c>
      <c r="E57" s="59">
        <f t="shared" si="2"/>
        <v>0.91193338128994883</v>
      </c>
      <c r="F57" s="28">
        <v>372558.69442000001</v>
      </c>
      <c r="G57" s="57">
        <v>522023.35256999999</v>
      </c>
      <c r="H57" s="59">
        <f t="shared" si="7"/>
        <v>1.1262160416495253</v>
      </c>
      <c r="I57" s="59">
        <f>D57/F57</f>
        <v>1.4390638077703621</v>
      </c>
      <c r="J57" s="28">
        <f t="shared" si="4"/>
        <v>163577.03898999997</v>
      </c>
      <c r="K57" s="59">
        <f t="shared" si="6"/>
        <v>0.17948419204415286</v>
      </c>
    </row>
    <row r="58" spans="1:27" ht="45" x14ac:dyDescent="0.2">
      <c r="B58" s="48" t="s">
        <v>68</v>
      </c>
      <c r="C58" s="17">
        <v>395102.06680999999</v>
      </c>
      <c r="D58" s="17">
        <v>336472.60118</v>
      </c>
      <c r="E58" s="23">
        <f t="shared" si="2"/>
        <v>0.85160931679409757</v>
      </c>
      <c r="F58" s="17">
        <v>278353.74815</v>
      </c>
      <c r="G58" s="33">
        <v>365092.28773000004</v>
      </c>
      <c r="H58" s="66">
        <f t="shared" si="7"/>
        <v>1.0821977896783002</v>
      </c>
      <c r="I58" s="23">
        <f t="shared" si="3"/>
        <v>1.2087949359987809</v>
      </c>
      <c r="J58" s="17">
        <f t="shared" si="4"/>
        <v>58118.853029999998</v>
      </c>
      <c r="K58" s="12">
        <f t="shared" si="6"/>
        <v>0.11264220831481767</v>
      </c>
      <c r="L58" s="5"/>
    </row>
    <row r="59" spans="1:27" ht="15.75" x14ac:dyDescent="0.2">
      <c r="B59" s="47" t="s">
        <v>33</v>
      </c>
      <c r="C59" s="27">
        <f>(C60+C61+C62)</f>
        <v>541.87939000000006</v>
      </c>
      <c r="D59" s="27">
        <f>(D60+D61+D62)</f>
        <v>2511.9093199999998</v>
      </c>
      <c r="E59" s="59">
        <f t="shared" si="2"/>
        <v>4.6355505788843523</v>
      </c>
      <c r="F59" s="27">
        <f>F60+F61+F62</f>
        <v>135.57920999999999</v>
      </c>
      <c r="G59" s="27">
        <f>G60+G61+G62</f>
        <v>21.230849999999997</v>
      </c>
      <c r="H59" s="69" t="str">
        <f t="shared" si="7"/>
        <v>рост.св.300%</v>
      </c>
      <c r="I59" s="59">
        <f t="shared" si="3"/>
        <v>18.527245585809212</v>
      </c>
      <c r="J59" s="28">
        <f t="shared" si="4"/>
        <v>2376.3301099999999</v>
      </c>
      <c r="K59" s="59">
        <f t="shared" si="6"/>
        <v>8.4092140607908259E-4</v>
      </c>
      <c r="L59" s="5"/>
    </row>
    <row r="60" spans="1:27" ht="15.75" x14ac:dyDescent="0.2">
      <c r="B60" s="50" t="s">
        <v>11</v>
      </c>
      <c r="C60" s="17">
        <v>0</v>
      </c>
      <c r="D60" s="17">
        <v>2037.09339</v>
      </c>
      <c r="E60" s="23" t="str">
        <f t="shared" si="2"/>
        <v xml:space="preserve"> </v>
      </c>
      <c r="F60" s="19">
        <v>132.94215</v>
      </c>
      <c r="G60" s="34">
        <v>18.593789999999998</v>
      </c>
      <c r="H60" s="66" t="str">
        <f t="shared" si="7"/>
        <v/>
      </c>
      <c r="I60" s="23">
        <f t="shared" si="3"/>
        <v>15.323156651220099</v>
      </c>
      <c r="J60" s="17">
        <f t="shared" si="4"/>
        <v>1904.1512399999999</v>
      </c>
      <c r="K60" s="12">
        <f t="shared" si="6"/>
        <v>6.8196547709501116E-4</v>
      </c>
      <c r="L60" s="5"/>
    </row>
    <row r="61" spans="1:27" ht="15.75" x14ac:dyDescent="0.2">
      <c r="B61" s="50" t="s">
        <v>6</v>
      </c>
      <c r="C61" s="17">
        <v>541.87939000000006</v>
      </c>
      <c r="D61" s="17">
        <v>474.81592999999998</v>
      </c>
      <c r="E61" s="23">
        <f t="shared" si="2"/>
        <v>0.87623913875004533</v>
      </c>
      <c r="F61" s="19">
        <v>2.63706</v>
      </c>
      <c r="G61" s="58">
        <v>2.63706</v>
      </c>
      <c r="H61" s="66" t="str">
        <f t="shared" si="7"/>
        <v>рост.св.300%</v>
      </c>
      <c r="I61" s="23" t="s">
        <v>44</v>
      </c>
      <c r="J61" s="17">
        <f t="shared" si="4"/>
        <v>472.17886999999996</v>
      </c>
      <c r="K61" s="12">
        <f t="shared" si="6"/>
        <v>1.5895592898407148E-4</v>
      </c>
      <c r="L61" s="5"/>
    </row>
    <row r="62" spans="1:27" s="15" customFormat="1" ht="45.75" customHeight="1" x14ac:dyDescent="0.2">
      <c r="A62" s="26"/>
      <c r="B62" s="36" t="s">
        <v>39</v>
      </c>
      <c r="C62" s="60">
        <v>0</v>
      </c>
      <c r="D62" s="60">
        <v>0</v>
      </c>
      <c r="E62" s="43" t="str">
        <f t="shared" si="2"/>
        <v xml:space="preserve"> </v>
      </c>
      <c r="F62" s="60">
        <v>0</v>
      </c>
      <c r="G62" s="42">
        <v>0</v>
      </c>
      <c r="H62" s="66" t="str">
        <f>IF(C62=0,"",IF(G62=0,"",IF(C62/G62&gt;3,"рост.св.300%",C62/G62)))</f>
        <v/>
      </c>
      <c r="I62" s="23" t="s">
        <v>44</v>
      </c>
      <c r="J62" s="17">
        <f>D62-F62</f>
        <v>0</v>
      </c>
      <c r="K62" s="12">
        <f t="shared" si="6"/>
        <v>0</v>
      </c>
      <c r="L62" s="20"/>
      <c r="M62" s="16"/>
      <c r="N62" s="13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30" x14ac:dyDescent="0.2">
      <c r="B63" s="53" t="s">
        <v>7</v>
      </c>
      <c r="C63" s="61">
        <f>C9/C8</f>
        <v>0.93511805448626151</v>
      </c>
      <c r="D63" s="61">
        <f>D9/D8</f>
        <v>0.9144634256927533</v>
      </c>
      <c r="E63" s="24"/>
      <c r="F63" s="61">
        <f>F9/F8</f>
        <v>0.95842603533122495</v>
      </c>
      <c r="G63" s="62">
        <v>0.93099658254583606</v>
      </c>
      <c r="H63" s="11"/>
      <c r="I63" s="24"/>
      <c r="J63" s="25"/>
      <c r="K63" s="10"/>
      <c r="L63" s="5"/>
    </row>
    <row r="64" spans="1:27" ht="30" x14ac:dyDescent="0.2">
      <c r="B64" s="53" t="s">
        <v>8</v>
      </c>
      <c r="C64" s="61">
        <f>C33/C8</f>
        <v>6.4881945513738576E-2</v>
      </c>
      <c r="D64" s="61">
        <f>D33/D8</f>
        <v>8.5536574307246677E-2</v>
      </c>
      <c r="E64" s="24"/>
      <c r="F64" s="61">
        <f>F33/F8</f>
        <v>4.157396466877504E-2</v>
      </c>
      <c r="G64" s="62">
        <v>6.9003417454163926E-2</v>
      </c>
      <c r="H64" s="11"/>
      <c r="I64" s="24"/>
      <c r="J64" s="25"/>
      <c r="K64" s="10"/>
      <c r="L64" s="5"/>
    </row>
    <row r="65" spans="2:12" x14ac:dyDescent="0.25">
      <c r="B65" s="54"/>
      <c r="L65" s="5"/>
    </row>
    <row r="66" spans="2:12" x14ac:dyDescent="0.25">
      <c r="B66" s="54"/>
      <c r="L66" s="5"/>
    </row>
    <row r="67" spans="2:12" x14ac:dyDescent="0.25">
      <c r="B67" s="8"/>
      <c r="I67" s="9"/>
    </row>
  </sheetData>
  <mergeCells count="9">
    <mergeCell ref="B1:K1"/>
    <mergeCell ref="K3:K4"/>
    <mergeCell ref="G3:G4"/>
    <mergeCell ref="H3:J3"/>
    <mergeCell ref="B3:B4"/>
    <mergeCell ref="C3:C4"/>
    <mergeCell ref="D3:D4"/>
    <mergeCell ref="E3:E4"/>
    <mergeCell ref="F3:F4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Company>IVAFIN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KALACEVA</dc:creator>
  <cp:lastModifiedBy>Гусева Людмила Павловна</cp:lastModifiedBy>
  <cp:lastPrinted>2024-04-17T09:43:11Z</cp:lastPrinted>
  <dcterms:created xsi:type="dcterms:W3CDTF">2001-06-14T05:47:18Z</dcterms:created>
  <dcterms:modified xsi:type="dcterms:W3CDTF">2024-10-24T11:22:43Z</dcterms:modified>
</cp:coreProperties>
</file>