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5\К размещению (II квартал)\"/>
    </mc:Choice>
  </mc:AlternateContent>
  <bookViews>
    <workbookView xWindow="0" yWindow="0" windowWidth="15195" windowHeight="12015"/>
  </bookViews>
  <sheets>
    <sheet name="Лист1" sheetId="1" r:id="rId1"/>
  </sheets>
  <definedNames>
    <definedName name="_xlnm.Print_Titles" localSheetId="0">Лист1!$4:$6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63" i="1"/>
  <c r="G21" i="1"/>
  <c r="G10" i="1"/>
  <c r="J62" i="1"/>
  <c r="I62" i="1"/>
  <c r="H62" i="1"/>
  <c r="E62" i="1"/>
  <c r="J61" i="1"/>
  <c r="I61" i="1"/>
  <c r="H61" i="1"/>
  <c r="E61" i="1"/>
  <c r="J60" i="1"/>
  <c r="I60" i="1"/>
  <c r="H60" i="1"/>
  <c r="E60" i="1"/>
  <c r="G59" i="1"/>
  <c r="F59" i="1"/>
  <c r="D59" i="1"/>
  <c r="C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J54" i="1"/>
  <c r="I54" i="1"/>
  <c r="H54" i="1"/>
  <c r="E54" i="1"/>
  <c r="G53" i="1"/>
  <c r="F53" i="1"/>
  <c r="D53" i="1"/>
  <c r="C53" i="1"/>
  <c r="J52" i="1"/>
  <c r="I52" i="1"/>
  <c r="H52" i="1"/>
  <c r="E52" i="1"/>
  <c r="J51" i="1"/>
  <c r="I51" i="1"/>
  <c r="H51" i="1"/>
  <c r="E51" i="1"/>
  <c r="G50" i="1"/>
  <c r="G33" i="1" s="1"/>
  <c r="F50" i="1"/>
  <c r="D50" i="1"/>
  <c r="C50" i="1"/>
  <c r="J49" i="1"/>
  <c r="I49" i="1"/>
  <c r="H49" i="1"/>
  <c r="E49" i="1"/>
  <c r="J48" i="1"/>
  <c r="I48" i="1"/>
  <c r="H48" i="1"/>
  <c r="E48" i="1"/>
  <c r="J47" i="1"/>
  <c r="I47" i="1"/>
  <c r="H47" i="1"/>
  <c r="E47" i="1"/>
  <c r="G46" i="1"/>
  <c r="F46" i="1"/>
  <c r="D46" i="1"/>
  <c r="C46" i="1"/>
  <c r="J45" i="1"/>
  <c r="I45" i="1"/>
  <c r="H45" i="1"/>
  <c r="E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G39" i="1"/>
  <c r="F39" i="1"/>
  <c r="F34" i="1" s="1"/>
  <c r="D39" i="1"/>
  <c r="D34" i="1" s="1"/>
  <c r="C39" i="1"/>
  <c r="C34" i="1" s="1"/>
  <c r="H34" i="1" s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G28" i="1"/>
  <c r="F28" i="1"/>
  <c r="D28" i="1"/>
  <c r="C28" i="1"/>
  <c r="J27" i="1"/>
  <c r="I27" i="1"/>
  <c r="H27" i="1"/>
  <c r="E27" i="1"/>
  <c r="J26" i="1"/>
  <c r="I26" i="1"/>
  <c r="H26" i="1"/>
  <c r="E26" i="1"/>
  <c r="J25" i="1"/>
  <c r="I25" i="1"/>
  <c r="H25" i="1"/>
  <c r="E25" i="1"/>
  <c r="G24" i="1"/>
  <c r="F24" i="1"/>
  <c r="D24" i="1"/>
  <c r="C24" i="1"/>
  <c r="H24" i="1" s="1"/>
  <c r="J23" i="1"/>
  <c r="I23" i="1"/>
  <c r="H23" i="1"/>
  <c r="E23" i="1"/>
  <c r="J22" i="1"/>
  <c r="I22" i="1"/>
  <c r="H22" i="1"/>
  <c r="E22" i="1"/>
  <c r="F21" i="1"/>
  <c r="D21" i="1"/>
  <c r="C21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G14" i="1"/>
  <c r="F14" i="1"/>
  <c r="D14" i="1"/>
  <c r="C14" i="1"/>
  <c r="H14" i="1" s="1"/>
  <c r="J13" i="1"/>
  <c r="I13" i="1"/>
  <c r="H13" i="1"/>
  <c r="E13" i="1"/>
  <c r="J12" i="1"/>
  <c r="I12" i="1"/>
  <c r="H12" i="1"/>
  <c r="E12" i="1"/>
  <c r="G11" i="1"/>
  <c r="F11" i="1"/>
  <c r="D11" i="1"/>
  <c r="C11" i="1"/>
  <c r="J8" i="1"/>
  <c r="I8" i="1"/>
  <c r="H8" i="1"/>
  <c r="E8" i="1"/>
  <c r="H6" i="1"/>
  <c r="I6" i="1" s="1"/>
  <c r="J6" i="1" s="1"/>
  <c r="K6" i="1" s="1"/>
  <c r="C6" i="1"/>
  <c r="D6" i="1" s="1"/>
  <c r="E6" i="1" s="1"/>
  <c r="F6" i="1" s="1"/>
  <c r="I14" i="1" l="1"/>
  <c r="H39" i="1"/>
  <c r="H11" i="1"/>
  <c r="I46" i="1"/>
  <c r="J24" i="1"/>
  <c r="H50" i="1"/>
  <c r="H53" i="1"/>
  <c r="H28" i="1"/>
  <c r="I50" i="1"/>
  <c r="J53" i="1"/>
  <c r="D33" i="1"/>
  <c r="K46" i="1" s="1"/>
  <c r="G9" i="1"/>
  <c r="G7" i="1" s="1"/>
  <c r="C10" i="1"/>
  <c r="J28" i="1"/>
  <c r="E53" i="1"/>
  <c r="E59" i="1"/>
  <c r="H46" i="1"/>
  <c r="H59" i="1"/>
  <c r="D10" i="1"/>
  <c r="K23" i="1" s="1"/>
  <c r="F10" i="1"/>
  <c r="H21" i="1"/>
  <c r="J21" i="1"/>
  <c r="K50" i="1"/>
  <c r="K62" i="1"/>
  <c r="K27" i="1"/>
  <c r="I34" i="1"/>
  <c r="F33" i="1"/>
  <c r="I11" i="1"/>
  <c r="J34" i="1"/>
  <c r="E39" i="1"/>
  <c r="I59" i="1"/>
  <c r="J11" i="1"/>
  <c r="J59" i="1"/>
  <c r="I53" i="1"/>
  <c r="E14" i="1"/>
  <c r="E46" i="1"/>
  <c r="E50" i="1"/>
  <c r="I39" i="1"/>
  <c r="J39" i="1"/>
  <c r="E21" i="1"/>
  <c r="E24" i="1"/>
  <c r="E28" i="1"/>
  <c r="E11" i="1"/>
  <c r="J14" i="1"/>
  <c r="E34" i="1"/>
  <c r="J46" i="1"/>
  <c r="J50" i="1"/>
  <c r="C33" i="1"/>
  <c r="C9" i="1" s="1"/>
  <c r="I21" i="1"/>
  <c r="I24" i="1"/>
  <c r="I28" i="1"/>
  <c r="K45" i="1" l="1"/>
  <c r="K49" i="1"/>
  <c r="K57" i="1"/>
  <c r="K53" i="1"/>
  <c r="K33" i="1"/>
  <c r="K58" i="1"/>
  <c r="K34" i="1"/>
  <c r="K61" i="1"/>
  <c r="K47" i="1"/>
  <c r="K35" i="1"/>
  <c r="K60" i="1"/>
  <c r="K51" i="1"/>
  <c r="K56" i="1"/>
  <c r="K55" i="1"/>
  <c r="K38" i="1"/>
  <c r="F9" i="1"/>
  <c r="F63" i="1" s="1"/>
  <c r="K48" i="1"/>
  <c r="K42" i="1"/>
  <c r="K52" i="1"/>
  <c r="K54" i="1"/>
  <c r="K59" i="1"/>
  <c r="K37" i="1"/>
  <c r="K36" i="1"/>
  <c r="H10" i="1"/>
  <c r="K39" i="1"/>
  <c r="K41" i="1"/>
  <c r="K40" i="1"/>
  <c r="K31" i="1"/>
  <c r="I10" i="1"/>
  <c r="K25" i="1"/>
  <c r="K18" i="1"/>
  <c r="K26" i="1"/>
  <c r="K30" i="1"/>
  <c r="K12" i="1"/>
  <c r="K21" i="1"/>
  <c r="K13" i="1"/>
  <c r="K43" i="1"/>
  <c r="K44" i="1"/>
  <c r="J10" i="1"/>
  <c r="K16" i="1"/>
  <c r="K11" i="1"/>
  <c r="K10" i="1"/>
  <c r="K14" i="1"/>
  <c r="K22" i="1"/>
  <c r="E10" i="1"/>
  <c r="K28" i="1"/>
  <c r="K17" i="1"/>
  <c r="K29" i="1"/>
  <c r="K24" i="1"/>
  <c r="D9" i="1"/>
  <c r="D63" i="1" s="1"/>
  <c r="K32" i="1"/>
  <c r="K15" i="1"/>
  <c r="K19" i="1"/>
  <c r="K20" i="1"/>
  <c r="J33" i="1"/>
  <c r="H9" i="1"/>
  <c r="C7" i="1"/>
  <c r="C63" i="1"/>
  <c r="I33" i="1"/>
  <c r="E33" i="1"/>
  <c r="C64" i="1"/>
  <c r="H33" i="1"/>
  <c r="I9" i="1" l="1"/>
  <c r="F64" i="1"/>
  <c r="F7" i="1"/>
  <c r="E9" i="1"/>
  <c r="J9" i="1"/>
  <c r="D64" i="1"/>
  <c r="D7" i="1"/>
  <c r="H7" i="1"/>
  <c r="J7" i="1" l="1"/>
  <c r="E7" i="1"/>
  <c r="I7" i="1"/>
</calcChain>
</file>

<file path=xl/sharedStrings.xml><?xml version="1.0" encoding="utf-8"?>
<sst xmlns="http://schemas.openxmlformats.org/spreadsheetml/2006/main" count="71" uniqueCount="71">
  <si>
    <r>
      <t xml:space="preserve">ИСПОЛНЕНИЕ НАЛОГОВЫХ И НЕНАЛОГОВЫХ ДОХОДОВ </t>
    </r>
    <r>
      <rPr>
        <b/>
        <u/>
        <sz val="14"/>
        <rFont val="Times New Roman"/>
        <family val="1"/>
        <charset val="204"/>
      </rPr>
      <t>ОБЛАСТНОГО БЮДЖЕТА</t>
    </r>
    <r>
      <rPr>
        <b/>
        <sz val="14"/>
        <rFont val="Times New Roman"/>
        <family val="1"/>
        <charset val="204"/>
      </rPr>
      <t xml:space="preserve"> НА 1 ИЮЛЯ 2025 ГОДА </t>
    </r>
  </si>
  <si>
    <t>тыс.руб.</t>
  </si>
  <si>
    <t>Наименование показателя</t>
  </si>
  <si>
    <t>Утверждено на 2025 год</t>
  </si>
  <si>
    <t>Исполнено на 01.07.2025</t>
  </si>
  <si>
    <t>% исполнения (норма 50%) (гр3/гр2)</t>
  </si>
  <si>
    <t>Исполнено на 01.07.2024</t>
  </si>
  <si>
    <t>Исполнено за  2024 год</t>
  </si>
  <si>
    <t xml:space="preserve">Рост (снижение) 2025 год к 2024 году </t>
  </si>
  <si>
    <t>Структура налоговых (неналоговых) доходов  на 01.07.2025</t>
  </si>
  <si>
    <t>Справочно: утверждено на 2025 год к исполнено на 2024 год</t>
  </si>
  <si>
    <t>Фактически сложилось в % (гр3/гр5)</t>
  </si>
  <si>
    <t>Фактически сложилось  (гр.3-гр5)</t>
  </si>
  <si>
    <t>ДОХОДЫ БЮДЖЕТА ИТОГО</t>
  </si>
  <si>
    <t>БЕЗВОЗМЕЗДНЫЕ ПОСТУПЛЕНИЯ</t>
  </si>
  <si>
    <t>НАЛОГОВЫЕ И НЕНАЛОГОВЫЕ ДОХОДЫ</t>
  </si>
  <si>
    <t>Налоговые доходы, из них:</t>
  </si>
  <si>
    <t>Налоги на прибыль, доходы</t>
  </si>
  <si>
    <t>Налог на товары, работы, услуги, реализуемые на территории РФ</t>
  </si>
  <si>
    <t>Акцизы на этиловый спирт из пищевого или непищевого сырья</t>
  </si>
  <si>
    <t>Доходы от уплаты акцизов на спиртосодержащую продукцию, производимую на территории РФ, направляемые в уполномоченный территориальный орган Федерального казначейства для распределения между бюджетами субъектов РФ (по нормативам, установленным федеральным законом о федеральном бюджете)</t>
  </si>
  <si>
    <t>Налоги на совокупный доход</t>
  </si>
  <si>
    <t xml:space="preserve">Налоги на имущество 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</si>
  <si>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</si>
  <si>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</si>
  <si>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</t>
  </si>
  <si>
    <t>Неналоговые доходы, из них:</t>
  </si>
  <si>
    <t>Доходы от использования имущества, находящегося в государственной и муниципальной собственности, из них:</t>
  </si>
  <si>
    <t>Доходы от размещения средств бюджетов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</si>
  <si>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РФ</t>
  </si>
  <si>
    <t>Платежи при пользовании природными ресурсами, из них: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</si>
  <si>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</si>
  <si>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</si>
  <si>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</si>
  <si>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 и компенсации затрат государства, из них:</t>
  </si>
  <si>
    <t>Доходы от оказания платных услуг</t>
  </si>
  <si>
    <t>Доходы от компенсации затрат государства</t>
  </si>
  <si>
    <t>Доходы от продажи материальных и нематериальных активов, из них:</t>
  </si>
  <si>
    <t>Доходы от реализации имущества-всего</t>
  </si>
  <si>
    <t xml:space="preserve">Доходы от продажи земельных участков, находящихся в собственности субъектов РФ </t>
  </si>
  <si>
    <t>Административные платежи и сборы</t>
  </si>
  <si>
    <t>Штрафы, санкции, возмещение ущерба, из них</t>
  </si>
  <si>
    <t xml:space="preserve">Прочие неналоговые доходы </t>
  </si>
  <si>
    <t xml:space="preserve">Прочие неналоговые доходы в части невыясненных, по которым не осуществлен возврат в течение трех лет (КБК 1 17 16…) </t>
  </si>
  <si>
    <t>Доля налоговых доходов в общем объеме налоговых и неналоговых доходов</t>
  </si>
  <si>
    <t>Доля неналоговых доходов в общем объеме налоговых и неналоговых доходов</t>
  </si>
  <si>
    <t>Денежные взыскания (штрафы) за нарушение законодательства Российской Федерации о безопасности дорожного движения</t>
  </si>
  <si>
    <t>Невыясненные поступления</t>
  </si>
  <si>
    <t xml:space="preserve">Прочие неналоговые доходы (КБК 1 17 05…)  </t>
  </si>
  <si>
    <t>Платежи от государственных и муниципальных унитарных предприятий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</si>
  <si>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</si>
  <si>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Доходы в виде прибыли, приходящейся на доли в уставных (складочных) капиталах … или дивидендов по акциям, принадлежащим субъектам РФ</t>
  </si>
  <si>
    <t>Проценты, полученные от предоставления бюджетных кредитов внутри страны</t>
  </si>
  <si>
    <t>Доходы, получаемые от сдачи в аренду имущества (за исключением зем.участков) - ВСЕГО</t>
  </si>
  <si>
    <t>- доходы от сдачи в аренду имущества, находящегося в оперативном управлении органов государственной власти субъектов РФ</t>
  </si>
  <si>
    <t>- доходы от сдачи в аренду имущества, составляющую казну субъекта Российской Федерации (за исключением земельных участков)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</si>
  <si>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…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</si>
  <si>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</si>
  <si>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</si>
  <si>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 xml:space="preserve">Налог на имущество организаций </t>
  </si>
  <si>
    <t>Транспортный  налог</t>
  </si>
  <si>
    <t>Налог на игорный бизнес</t>
  </si>
  <si>
    <t>Налог на профессиональный доход</t>
  </si>
  <si>
    <t>Налог, взимаемый в связи с применением упрощенной системы налогообложения</t>
  </si>
  <si>
    <t>Акцизы на пиво</t>
  </si>
  <si>
    <t xml:space="preserve">Доходы от уплты акцизов на алкогольную продукцию </t>
  </si>
  <si>
    <t xml:space="preserve">Доходы от уплаты акцизов на этиловый спирт из пищевого и непищевого сырья </t>
  </si>
  <si>
    <t>Доходы от уплаты акцизов на нефтепродукты без акцизов на топливо печное</t>
  </si>
  <si>
    <t>Налог на прибыль организаций</t>
  </si>
  <si>
    <t>Налог на доходы физических лиц</t>
  </si>
  <si>
    <t>Прочие доходы от использования имущества и прав, находящихся в собственности субъекта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</si>
</sst>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rgb="FFFF000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164" fontId="7" fillId="3" borderId="2" xfId="0" applyNumberFormat="1" applyFont="1" applyFill="1" applyBorder="1" applyAlignment="1">
      <alignment horizontal="right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0" fontId="0" fillId="0" borderId="0" xfId="0" applyFont="1"/>
    <xf numFmtId="0" fontId="3" fillId="0" borderId="2" xfId="0" applyFont="1" applyBorder="1" applyAlignment="1">
      <alignment vertical="top" wrapText="1"/>
    </xf>
    <xf numFmtId="164" fontId="12" fillId="0" borderId="2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right" vertical="center"/>
    </xf>
    <xf numFmtId="165" fontId="12" fillId="4" borderId="2" xfId="0" applyNumberFormat="1" applyFont="1" applyFill="1" applyBorder="1" applyAlignment="1">
      <alignment vertical="center"/>
    </xf>
    <xf numFmtId="165" fontId="12" fillId="0" borderId="2" xfId="0" applyNumberFormat="1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0" fontId="0" fillId="4" borderId="0" xfId="0" applyFont="1" applyFill="1"/>
    <xf numFmtId="2" fontId="3" fillId="4" borderId="2" xfId="0" applyNumberFormat="1" applyFont="1" applyFill="1" applyBorder="1" applyAlignment="1">
      <alignment vertical="top" wrapText="1"/>
    </xf>
    <xf numFmtId="164" fontId="12" fillId="0" borderId="2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165" fontId="12" fillId="4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165" fontId="7" fillId="3" borderId="2" xfId="0" applyNumberFormat="1" applyFont="1" applyFill="1" applyBorder="1" applyAlignment="1">
      <alignment vertical="center" wrapText="1"/>
    </xf>
    <xf numFmtId="0" fontId="8" fillId="0" borderId="0" xfId="0" applyFont="1"/>
    <xf numFmtId="0" fontId="14" fillId="0" borderId="2" xfId="0" applyFont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0" fillId="0" borderId="0" xfId="0" applyFont="1" applyBorder="1"/>
    <xf numFmtId="0" fontId="15" fillId="0" borderId="4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165" fontId="12" fillId="0" borderId="0" xfId="0" applyNumberFormat="1" applyFont="1" applyBorder="1" applyAlignment="1">
      <alignment horizontal="right" vertical="top"/>
    </xf>
    <xf numFmtId="165" fontId="12" fillId="0" borderId="0" xfId="0" applyNumberFormat="1" applyFont="1" applyBorder="1" applyAlignment="1">
      <alignment horizontal="center" vertical="center"/>
    </xf>
    <xf numFmtId="10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165" fontId="16" fillId="4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165" fontId="16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4" borderId="0" xfId="0" applyFont="1" applyFill="1"/>
    <xf numFmtId="0" fontId="0" fillId="5" borderId="0" xfId="0" applyFill="1"/>
    <xf numFmtId="0" fontId="7" fillId="6" borderId="2" xfId="0" applyFont="1" applyFill="1" applyBorder="1" applyAlignment="1">
      <alignment vertical="center" wrapText="1"/>
    </xf>
    <xf numFmtId="164" fontId="7" fillId="6" borderId="2" xfId="0" applyNumberFormat="1" applyFont="1" applyFill="1" applyBorder="1" applyAlignment="1">
      <alignment vertical="center" wrapText="1"/>
    </xf>
    <xf numFmtId="165" fontId="7" fillId="6" borderId="2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vertical="center"/>
    </xf>
    <xf numFmtId="165" fontId="12" fillId="4" borderId="2" xfId="0" applyNumberFormat="1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7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164" fontId="7" fillId="6" borderId="2" xfId="0" applyNumberFormat="1" applyFont="1" applyFill="1" applyBorder="1" applyAlignment="1">
      <alignment horizontal="right" vertical="center"/>
    </xf>
    <xf numFmtId="2" fontId="9" fillId="3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/>
    </xf>
    <xf numFmtId="165" fontId="9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top" wrapText="1"/>
    </xf>
    <xf numFmtId="165" fontId="7" fillId="3" borderId="2" xfId="1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49" fontId="14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top"/>
    </xf>
    <xf numFmtId="49" fontId="3" fillId="4" borderId="4" xfId="0" applyNumberFormat="1" applyFont="1" applyFill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zoomScaleNormal="100" workbookViewId="0">
      <pane xSplit="2" ySplit="6" topLeftCell="C46" activePane="bottomRight" state="frozen"/>
      <selection pane="topRight" activeCell="C1" sqref="C1"/>
      <selection pane="bottomLeft" activeCell="A8" sqref="A8"/>
      <selection pane="bottomRight" activeCell="I34" sqref="I34"/>
    </sheetView>
  </sheetViews>
  <sheetFormatPr defaultRowHeight="15" outlineLevelRow="1" x14ac:dyDescent="0.25"/>
  <cols>
    <col min="1" max="1" width="0" hidden="1" customWidth="1"/>
    <col min="2" max="2" width="45.7109375" style="1" customWidth="1"/>
    <col min="3" max="3" width="16.140625" style="2" customWidth="1"/>
    <col min="4" max="4" width="15.42578125" style="2" customWidth="1"/>
    <col min="5" max="5" width="12.7109375" style="2" customWidth="1"/>
    <col min="6" max="6" width="14.85546875" style="2" customWidth="1"/>
    <col min="7" max="7" width="15" style="2" customWidth="1"/>
    <col min="8" max="9" width="14.42578125" style="2" customWidth="1"/>
    <col min="10" max="10" width="14.7109375" style="2" customWidth="1"/>
    <col min="11" max="11" width="15.140625" style="2" customWidth="1"/>
    <col min="13" max="13" width="29" customWidth="1"/>
  </cols>
  <sheetData>
    <row r="1" spans="1:13" ht="14.25" customHeight="1" x14ac:dyDescent="0.25">
      <c r="D1" s="3"/>
      <c r="G1" s="3"/>
    </row>
    <row r="2" spans="1:13" ht="15.75" customHeight="1" x14ac:dyDescent="0.2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6"/>
    </row>
    <row r="3" spans="1:13" ht="15.75" customHeight="1" x14ac:dyDescent="0.2">
      <c r="A3" s="4"/>
      <c r="B3" s="7"/>
      <c r="C3" s="8"/>
      <c r="D3" s="8"/>
      <c r="E3" s="8"/>
      <c r="F3" s="8"/>
      <c r="G3" s="8"/>
      <c r="H3" s="7"/>
      <c r="I3" s="7"/>
      <c r="J3" s="7"/>
      <c r="K3" s="9" t="s">
        <v>1</v>
      </c>
    </row>
    <row r="4" spans="1:13" s="17" customFormat="1" ht="20.25" customHeight="1" x14ac:dyDescent="0.2">
      <c r="A4" s="10"/>
      <c r="B4" s="11" t="s">
        <v>2</v>
      </c>
      <c r="C4" s="12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4" t="s">
        <v>8</v>
      </c>
      <c r="I4" s="15"/>
      <c r="J4" s="16"/>
      <c r="K4" s="13" t="s">
        <v>9</v>
      </c>
    </row>
    <row r="5" spans="1:13" s="17" customFormat="1" ht="82.15" customHeight="1" x14ac:dyDescent="0.2">
      <c r="B5" s="11"/>
      <c r="C5" s="18"/>
      <c r="D5" s="18"/>
      <c r="E5" s="19"/>
      <c r="F5" s="18"/>
      <c r="G5" s="19"/>
      <c r="H5" s="20" t="s">
        <v>10</v>
      </c>
      <c r="I5" s="21" t="s">
        <v>11</v>
      </c>
      <c r="J5" s="21" t="s">
        <v>12</v>
      </c>
      <c r="K5" s="19"/>
      <c r="M5" s="22"/>
    </row>
    <row r="6" spans="1:13" s="23" customFormat="1" ht="12.75" customHeight="1" x14ac:dyDescent="0.25">
      <c r="B6" s="24">
        <v>1</v>
      </c>
      <c r="C6" s="24">
        <f t="shared" ref="C6:K6" si="0">B6+1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</row>
    <row r="7" spans="1:13" s="23" customFormat="1" ht="26.25" customHeight="1" outlineLevel="1" x14ac:dyDescent="0.2">
      <c r="A7" s="77"/>
      <c r="B7" s="78" t="s">
        <v>13</v>
      </c>
      <c r="C7" s="72">
        <f>SUM(C8:C9)</f>
        <v>74673983.859139994</v>
      </c>
      <c r="D7" s="72">
        <f>SUM(D8:D9)</f>
        <v>38151308.883609995</v>
      </c>
      <c r="E7" s="73">
        <f>IF(C7=0,"0%",D7/C7)</f>
        <v>0.51090496196876378</v>
      </c>
      <c r="F7" s="72">
        <f>SUM(F8:F9)</f>
        <v>37460991.11919</v>
      </c>
      <c r="G7" s="72">
        <f>G8+G9</f>
        <v>79187523.222580001</v>
      </c>
      <c r="H7" s="73">
        <f t="shared" ref="H7:H61" si="1">IF(C7=0,"",IF(G7=0,"",IF(C7/G7&gt;3,"рост.св.300%",C7/G7)))</f>
        <v>0.94300188742166657</v>
      </c>
      <c r="I7" s="73">
        <f>IF(F7=0," ",D7/F7)</f>
        <v>1.0184276428304742</v>
      </c>
      <c r="J7" s="74">
        <f>D7-F7</f>
        <v>690317.76441999525</v>
      </c>
      <c r="K7" s="78"/>
    </row>
    <row r="8" spans="1:13" ht="18.75" customHeight="1" outlineLevel="1" x14ac:dyDescent="0.2">
      <c r="A8" s="70"/>
      <c r="B8" s="79" t="s">
        <v>14</v>
      </c>
      <c r="C8" s="74">
        <v>25510585.716110002</v>
      </c>
      <c r="D8" s="74">
        <v>11963248.193610001</v>
      </c>
      <c r="E8" s="73">
        <f t="shared" ref="E8:E62" si="2">IF(C8=0,"0%",D8/C8)</f>
        <v>0.4689523136293644</v>
      </c>
      <c r="F8" s="80">
        <v>14445622.957669999</v>
      </c>
      <c r="G8" s="74">
        <v>29020908.423179999</v>
      </c>
      <c r="H8" s="73">
        <f t="shared" si="1"/>
        <v>0.8790415980133075</v>
      </c>
      <c r="I8" s="73">
        <f t="shared" ref="I8:I61" si="3">IF(F8=0," ",D8/F8)</f>
        <v>0.82815730610344052</v>
      </c>
      <c r="J8" s="74">
        <f t="shared" ref="J8:J61" si="4">D8-F8</f>
        <v>-2482374.7640599981</v>
      </c>
      <c r="K8" s="79"/>
    </row>
    <row r="9" spans="1:13" ht="30.75" customHeight="1" x14ac:dyDescent="0.2">
      <c r="A9" s="70"/>
      <c r="B9" s="71" t="s">
        <v>15</v>
      </c>
      <c r="C9" s="72">
        <f>C10+C33</f>
        <v>49163398.143029995</v>
      </c>
      <c r="D9" s="72">
        <f>D10+D33</f>
        <v>26188060.689999998</v>
      </c>
      <c r="E9" s="73">
        <f t="shared" si="2"/>
        <v>0.53267393384427264</v>
      </c>
      <c r="F9" s="72">
        <f>F10+F33</f>
        <v>23015368.161520001</v>
      </c>
      <c r="G9" s="72">
        <f>G10+G33</f>
        <v>50166614.799400002</v>
      </c>
      <c r="H9" s="73">
        <f t="shared" si="1"/>
        <v>0.98000230511104758</v>
      </c>
      <c r="I9" s="73">
        <f t="shared" si="3"/>
        <v>1.1378510439726315</v>
      </c>
      <c r="J9" s="74">
        <f t="shared" si="4"/>
        <v>3172692.5284799971</v>
      </c>
      <c r="K9" s="71"/>
    </row>
    <row r="10" spans="1:13" ht="22.5" customHeight="1" x14ac:dyDescent="0.2">
      <c r="B10" s="30" t="s">
        <v>16</v>
      </c>
      <c r="C10" s="31">
        <f>C11+C14+C21+C24+C28+C31+C32</f>
        <v>45500560.799999997</v>
      </c>
      <c r="D10" s="31">
        <f>D11+D14+D21+D24+D28+D31+D32</f>
        <v>22653400.79637</v>
      </c>
      <c r="E10" s="32">
        <f t="shared" si="2"/>
        <v>0.4978708041851212</v>
      </c>
      <c r="F10" s="31">
        <f>F11+F14+F21+F24+F28+F31+F32</f>
        <v>21320221.95346</v>
      </c>
      <c r="G10" s="31">
        <f>G11+G14+G21+G24+G28+G31+G32</f>
        <v>45562477.822520003</v>
      </c>
      <c r="H10" s="32">
        <f t="shared" si="1"/>
        <v>0.99864105234221034</v>
      </c>
      <c r="I10" s="32">
        <f t="shared" si="3"/>
        <v>1.0625311896761769</v>
      </c>
      <c r="J10" s="34">
        <f t="shared" si="4"/>
        <v>1333178.8429099992</v>
      </c>
      <c r="K10" s="33">
        <f t="shared" ref="K10:K32" si="5">D10/$D$10</f>
        <v>1</v>
      </c>
    </row>
    <row r="11" spans="1:13" ht="23.25" customHeight="1" x14ac:dyDescent="0.2">
      <c r="B11" s="81" t="s">
        <v>17</v>
      </c>
      <c r="C11" s="82">
        <f>SUM(C12:C13)</f>
        <v>26477847.800000001</v>
      </c>
      <c r="D11" s="82">
        <f>SUM(D12:D13)</f>
        <v>12778598.529929999</v>
      </c>
      <c r="E11" s="26">
        <f t="shared" si="2"/>
        <v>0.482614698386853</v>
      </c>
      <c r="F11" s="82">
        <f>SUM(F12:F13)</f>
        <v>12099967.98931</v>
      </c>
      <c r="G11" s="82">
        <f>G12+G13</f>
        <v>26025420.260499999</v>
      </c>
      <c r="H11" s="83">
        <f t="shared" si="1"/>
        <v>1.017384062772914</v>
      </c>
      <c r="I11" s="26">
        <f t="shared" si="3"/>
        <v>1.0560853170206361</v>
      </c>
      <c r="J11" s="28">
        <f t="shared" si="4"/>
        <v>678630.54061999917</v>
      </c>
      <c r="K11" s="27">
        <f>D11/$D$10</f>
        <v>0.56409183966663645</v>
      </c>
    </row>
    <row r="12" spans="1:13" s="35" customFormat="1" ht="18" customHeight="1" x14ac:dyDescent="0.2">
      <c r="B12" s="90" t="s">
        <v>68</v>
      </c>
      <c r="C12" s="37">
        <v>12211474.800000001</v>
      </c>
      <c r="D12" s="37">
        <v>6283828.6893100003</v>
      </c>
      <c r="E12" s="38">
        <f t="shared" si="2"/>
        <v>0.51458392964214283</v>
      </c>
      <c r="F12" s="37">
        <v>6595863.60989</v>
      </c>
      <c r="G12" s="39">
        <v>11799034.152520001</v>
      </c>
      <c r="H12" s="75">
        <f t="shared" si="1"/>
        <v>1.0349554584001193</v>
      </c>
      <c r="I12" s="38">
        <f t="shared" si="3"/>
        <v>0.95269233279594701</v>
      </c>
      <c r="J12" s="42">
        <f t="shared" si="4"/>
        <v>-312034.92057999969</v>
      </c>
      <c r="K12" s="43">
        <f>D12/$D$10</f>
        <v>0.27739008133016946</v>
      </c>
    </row>
    <row r="13" spans="1:13" s="35" customFormat="1" ht="15.75" x14ac:dyDescent="0.2">
      <c r="B13" s="93" t="s">
        <v>69</v>
      </c>
      <c r="C13" s="37">
        <v>14266373</v>
      </c>
      <c r="D13" s="37">
        <v>6494769.8406199999</v>
      </c>
      <c r="E13" s="38">
        <f t="shared" si="2"/>
        <v>0.4552502476011247</v>
      </c>
      <c r="F13" s="37">
        <v>5504104.3794200001</v>
      </c>
      <c r="G13" s="39">
        <v>14226386.10798</v>
      </c>
      <c r="H13" s="75">
        <f t="shared" si="1"/>
        <v>1.0028107554312455</v>
      </c>
      <c r="I13" s="38">
        <f t="shared" si="3"/>
        <v>1.1799866777425454</v>
      </c>
      <c r="J13" s="42">
        <f t="shared" si="4"/>
        <v>990665.46119999979</v>
      </c>
      <c r="K13" s="43">
        <f t="shared" si="5"/>
        <v>0.28670175833646694</v>
      </c>
    </row>
    <row r="14" spans="1:13" ht="28.5" x14ac:dyDescent="0.2">
      <c r="B14" s="84" t="s">
        <v>18</v>
      </c>
      <c r="C14" s="82">
        <f>SUM(C15:C19,C20:C20)</f>
        <v>7229121</v>
      </c>
      <c r="D14" s="82">
        <f>SUM(D15:D19,D20:D20)</f>
        <v>3271539.6934100003</v>
      </c>
      <c r="E14" s="26">
        <f t="shared" si="2"/>
        <v>0.45255013623509693</v>
      </c>
      <c r="F14" s="82">
        <f>SUM(F15:F19,F20:F20)</f>
        <v>3376301.3945599995</v>
      </c>
      <c r="G14" s="82">
        <f>G15+G16+G17+G18+G19+G20</f>
        <v>7755280.6468500011</v>
      </c>
      <c r="H14" s="83">
        <f t="shared" si="1"/>
        <v>0.93215466070029152</v>
      </c>
      <c r="I14" s="26">
        <f t="shared" si="3"/>
        <v>0.96897146051036964</v>
      </c>
      <c r="J14" s="28">
        <f t="shared" si="4"/>
        <v>-104761.70114999916</v>
      </c>
      <c r="K14" s="27">
        <f>D14/$D$10</f>
        <v>0.14441715497013741</v>
      </c>
    </row>
    <row r="15" spans="1:13" s="44" customFormat="1" ht="30" x14ac:dyDescent="0.2">
      <c r="B15" s="45" t="s">
        <v>19</v>
      </c>
      <c r="C15" s="46">
        <v>295</v>
      </c>
      <c r="D15" s="46">
        <v>-520.17349999999999</v>
      </c>
      <c r="E15" s="38">
        <f t="shared" si="2"/>
        <v>-1.7632999999999999</v>
      </c>
      <c r="F15" s="46">
        <v>20.732500000000002</v>
      </c>
      <c r="G15" s="47">
        <v>291.97750000000002</v>
      </c>
      <c r="H15" s="75">
        <f t="shared" si="1"/>
        <v>1.0103518250550128</v>
      </c>
      <c r="I15" s="38">
        <f t="shared" si="3"/>
        <v>-25.089762450259251</v>
      </c>
      <c r="J15" s="42">
        <f t="shared" si="4"/>
        <v>-540.90599999999995</v>
      </c>
      <c r="K15" s="43">
        <f t="shared" si="5"/>
        <v>-2.2962269757013837E-5</v>
      </c>
    </row>
    <row r="16" spans="1:13" s="35" customFormat="1" ht="15.75" x14ac:dyDescent="0.2">
      <c r="B16" s="94" t="s">
        <v>64</v>
      </c>
      <c r="C16" s="37">
        <v>1201149</v>
      </c>
      <c r="D16" s="37">
        <v>893486.94200000004</v>
      </c>
      <c r="E16" s="38">
        <f t="shared" si="2"/>
        <v>0.74386020551988141</v>
      </c>
      <c r="F16" s="37">
        <v>472834.37834</v>
      </c>
      <c r="G16" s="47">
        <v>1221893.845</v>
      </c>
      <c r="H16" s="75">
        <f t="shared" si="1"/>
        <v>0.98302238358521232</v>
      </c>
      <c r="I16" s="38">
        <f t="shared" si="3"/>
        <v>1.8896403961505572</v>
      </c>
      <c r="J16" s="42">
        <f t="shared" si="4"/>
        <v>420652.56366000004</v>
      </c>
      <c r="K16" s="43">
        <f t="shared" si="5"/>
        <v>3.9441625124258306E-2</v>
      </c>
    </row>
    <row r="17" spans="2:11" s="35" customFormat="1" ht="34.5" customHeight="1" x14ac:dyDescent="0.2">
      <c r="B17" s="91" t="s">
        <v>65</v>
      </c>
      <c r="C17" s="37">
        <v>1369367.9</v>
      </c>
      <c r="D17" s="37">
        <v>484347.86274000001</v>
      </c>
      <c r="E17" s="38">
        <f t="shared" si="2"/>
        <v>0.35370177929539609</v>
      </c>
      <c r="F17" s="37">
        <v>485452.08588999999</v>
      </c>
      <c r="G17" s="47">
        <v>1126176.6980300001</v>
      </c>
      <c r="H17" s="75">
        <f t="shared" si="1"/>
        <v>1.21594408976443</v>
      </c>
      <c r="I17" s="38">
        <f t="shared" si="3"/>
        <v>0.99772537149989671</v>
      </c>
      <c r="J17" s="42">
        <f t="shared" si="4"/>
        <v>-1104.2231499999762</v>
      </c>
      <c r="K17" s="43">
        <f t="shared" si="5"/>
        <v>2.138080136813773E-2</v>
      </c>
    </row>
    <row r="18" spans="2:11" s="35" customFormat="1" ht="34.5" customHeight="1" x14ac:dyDescent="0.2">
      <c r="B18" s="91" t="s">
        <v>66</v>
      </c>
      <c r="C18" s="37">
        <v>40969</v>
      </c>
      <c r="D18" s="37">
        <v>20197.56121</v>
      </c>
      <c r="E18" s="38">
        <f t="shared" si="2"/>
        <v>0.49299619736874223</v>
      </c>
      <c r="F18" s="37">
        <v>13216.029849999997</v>
      </c>
      <c r="G18" s="47">
        <v>45283.151969999999</v>
      </c>
      <c r="H18" s="75">
        <f t="shared" si="1"/>
        <v>0.90472942402820999</v>
      </c>
      <c r="I18" s="38">
        <f t="shared" si="3"/>
        <v>1.5282623782814779</v>
      </c>
      <c r="J18" s="42">
        <f t="shared" si="4"/>
        <v>6981.5313600000027</v>
      </c>
      <c r="K18" s="43">
        <f>D18/$D$10</f>
        <v>8.9159068837189664E-4</v>
      </c>
    </row>
    <row r="19" spans="2:11" s="35" customFormat="1" ht="121.5" customHeight="1" x14ac:dyDescent="0.2">
      <c r="B19" s="95" t="s">
        <v>20</v>
      </c>
      <c r="C19" s="37">
        <v>959.4</v>
      </c>
      <c r="D19" s="37">
        <v>1118.1466799999998</v>
      </c>
      <c r="E19" s="38">
        <f t="shared" si="2"/>
        <v>1.1654645403377109</v>
      </c>
      <c r="F19" s="37">
        <v>559.46549000000005</v>
      </c>
      <c r="G19" s="47">
        <v>1463.7500400000001</v>
      </c>
      <c r="H19" s="75">
        <f t="shared" si="1"/>
        <v>0.6554397771357191</v>
      </c>
      <c r="I19" s="38">
        <f t="shared" si="3"/>
        <v>1.9985981262222263</v>
      </c>
      <c r="J19" s="42">
        <f t="shared" si="4"/>
        <v>558.68118999999979</v>
      </c>
      <c r="K19" s="43">
        <f t="shared" si="5"/>
        <v>4.9358888321049468E-5</v>
      </c>
    </row>
    <row r="20" spans="2:11" s="35" customFormat="1" ht="30" customHeight="1" x14ac:dyDescent="0.2">
      <c r="B20" s="91" t="s">
        <v>67</v>
      </c>
      <c r="C20" s="37">
        <v>4616380.7</v>
      </c>
      <c r="D20" s="37">
        <v>1872909.3542800003</v>
      </c>
      <c r="E20" s="38">
        <f t="shared" si="2"/>
        <v>0.4057094672196338</v>
      </c>
      <c r="F20" s="37">
        <v>2404218.7024899996</v>
      </c>
      <c r="G20" s="47">
        <v>5360171.2243100004</v>
      </c>
      <c r="H20" s="75">
        <f t="shared" si="1"/>
        <v>0.86123754387981399</v>
      </c>
      <c r="I20" s="38">
        <f t="shared" si="3"/>
        <v>0.77900956029510415</v>
      </c>
      <c r="J20" s="42">
        <f t="shared" si="4"/>
        <v>-531309.34820999927</v>
      </c>
      <c r="K20" s="43">
        <f t="shared" si="5"/>
        <v>8.2676741170805437E-2</v>
      </c>
    </row>
    <row r="21" spans="2:11" ht="20.25" customHeight="1" x14ac:dyDescent="0.2">
      <c r="B21" s="85" t="s">
        <v>21</v>
      </c>
      <c r="C21" s="82">
        <f>SUM(C22:C23)</f>
        <v>8443896</v>
      </c>
      <c r="D21" s="82">
        <f>SUM(D22:D23)</f>
        <v>5160951.9920200007</v>
      </c>
      <c r="E21" s="26">
        <f t="shared" si="2"/>
        <v>0.61120506363650151</v>
      </c>
      <c r="F21" s="82">
        <f>SUM(F22:F23)</f>
        <v>4392954.4728300003</v>
      </c>
      <c r="G21" s="82">
        <f>G22+G23</f>
        <v>8368589.7142000003</v>
      </c>
      <c r="H21" s="83">
        <f t="shared" si="1"/>
        <v>1.008998682976681</v>
      </c>
      <c r="I21" s="26">
        <f t="shared" si="3"/>
        <v>1.1748248300636828</v>
      </c>
      <c r="J21" s="28">
        <f t="shared" si="4"/>
        <v>767997.51919000037</v>
      </c>
      <c r="K21" s="27">
        <f t="shared" si="5"/>
        <v>0.22782239357399248</v>
      </c>
    </row>
    <row r="22" spans="2:11" s="35" customFormat="1" ht="30.75" customHeight="1" x14ac:dyDescent="0.2">
      <c r="B22" s="36" t="s">
        <v>63</v>
      </c>
      <c r="C22" s="37">
        <v>8220136</v>
      </c>
      <c r="D22" s="37">
        <v>5004673.2000200003</v>
      </c>
      <c r="E22" s="38">
        <f t="shared" si="2"/>
        <v>0.60883094878478905</v>
      </c>
      <c r="F22" s="37">
        <v>4293413.02049</v>
      </c>
      <c r="G22" s="39">
        <v>8139677.1752700005</v>
      </c>
      <c r="H22" s="75">
        <f t="shared" si="1"/>
        <v>1.0098847685230625</v>
      </c>
      <c r="I22" s="38">
        <f t="shared" si="3"/>
        <v>1.1656631160653688</v>
      </c>
      <c r="J22" s="42">
        <f t="shared" si="4"/>
        <v>711260.17953000031</v>
      </c>
      <c r="K22" s="43">
        <f t="shared" si="5"/>
        <v>0.2209237034653955</v>
      </c>
    </row>
    <row r="23" spans="2:11" s="35" customFormat="1" ht="19.5" customHeight="1" x14ac:dyDescent="0.2">
      <c r="B23" s="36" t="s">
        <v>62</v>
      </c>
      <c r="C23" s="37">
        <v>223760</v>
      </c>
      <c r="D23" s="37">
        <v>156278.79199999999</v>
      </c>
      <c r="E23" s="38">
        <f t="shared" si="2"/>
        <v>0.69842148730782971</v>
      </c>
      <c r="F23" s="37">
        <v>99541.452340000003</v>
      </c>
      <c r="G23" s="39">
        <v>228912.53893000001</v>
      </c>
      <c r="H23" s="75">
        <f t="shared" si="1"/>
        <v>0.97749123331520249</v>
      </c>
      <c r="I23" s="38">
        <f t="shared" si="3"/>
        <v>1.5699870589209848</v>
      </c>
      <c r="J23" s="42">
        <f t="shared" si="4"/>
        <v>56737.339659999983</v>
      </c>
      <c r="K23" s="43">
        <f t="shared" si="5"/>
        <v>6.8986901085969499E-3</v>
      </c>
    </row>
    <row r="24" spans="2:11" ht="19.5" customHeight="1" x14ac:dyDescent="0.2">
      <c r="B24" s="49" t="s">
        <v>22</v>
      </c>
      <c r="C24" s="82">
        <f>SUM(C25:C27)</f>
        <v>3238479</v>
      </c>
      <c r="D24" s="82">
        <f>SUM(D25:D27)</f>
        <v>1382020.0251199999</v>
      </c>
      <c r="E24" s="26">
        <f t="shared" si="2"/>
        <v>0.42674972575706061</v>
      </c>
      <c r="F24" s="82">
        <f>SUM(F25:F27)</f>
        <v>1399008.3158199999</v>
      </c>
      <c r="G24" s="28">
        <f>G25+G26+G27</f>
        <v>3300815.5860000001</v>
      </c>
      <c r="H24" s="83">
        <f t="shared" si="1"/>
        <v>0.98111479288197956</v>
      </c>
      <c r="I24" s="26">
        <f t="shared" si="3"/>
        <v>0.98785690513208801</v>
      </c>
      <c r="J24" s="28">
        <f t="shared" si="4"/>
        <v>-16988.290700000012</v>
      </c>
      <c r="K24" s="50">
        <f t="shared" si="5"/>
        <v>6.1007176694699898E-2</v>
      </c>
    </row>
    <row r="25" spans="2:11" s="35" customFormat="1" ht="15.75" x14ac:dyDescent="0.2">
      <c r="B25" s="93" t="s">
        <v>59</v>
      </c>
      <c r="C25" s="37">
        <v>2350333</v>
      </c>
      <c r="D25" s="37">
        <v>1232146.36222</v>
      </c>
      <c r="E25" s="38">
        <f t="shared" si="2"/>
        <v>0.52424331455159756</v>
      </c>
      <c r="F25" s="37">
        <v>1217572.8938199999</v>
      </c>
      <c r="G25" s="39">
        <v>2328632.1197800003</v>
      </c>
      <c r="H25" s="75">
        <f t="shared" si="1"/>
        <v>1.0093191535217894</v>
      </c>
      <c r="I25" s="38">
        <f t="shared" si="3"/>
        <v>1.0119692779577882</v>
      </c>
      <c r="J25" s="42">
        <f t="shared" si="4"/>
        <v>14573.468400000129</v>
      </c>
      <c r="K25" s="48">
        <f t="shared" si="5"/>
        <v>5.4391231289980982E-2</v>
      </c>
    </row>
    <row r="26" spans="2:11" s="35" customFormat="1" ht="15.75" x14ac:dyDescent="0.2">
      <c r="B26" s="93" t="s">
        <v>60</v>
      </c>
      <c r="C26" s="37">
        <v>887306</v>
      </c>
      <c r="D26" s="37">
        <v>149453.6629</v>
      </c>
      <c r="E26" s="38">
        <f t="shared" si="2"/>
        <v>0.16843531194424471</v>
      </c>
      <c r="F26" s="37">
        <v>181099.42199999999</v>
      </c>
      <c r="G26" s="39">
        <v>971399.46622000006</v>
      </c>
      <c r="H26" s="75">
        <f t="shared" si="1"/>
        <v>0.91343060281139299</v>
      </c>
      <c r="I26" s="38">
        <f t="shared" si="3"/>
        <v>0.82525753671372848</v>
      </c>
      <c r="J26" s="42">
        <f t="shared" si="4"/>
        <v>-31645.759099999996</v>
      </c>
      <c r="K26" s="48">
        <f t="shared" si="5"/>
        <v>6.5974051420989548E-3</v>
      </c>
    </row>
    <row r="27" spans="2:11" s="35" customFormat="1" ht="15.75" x14ac:dyDescent="0.2">
      <c r="B27" s="93" t="s">
        <v>61</v>
      </c>
      <c r="C27" s="37">
        <v>840</v>
      </c>
      <c r="D27" s="37">
        <v>420</v>
      </c>
      <c r="E27" s="38">
        <f t="shared" si="2"/>
        <v>0.5</v>
      </c>
      <c r="F27" s="37">
        <v>336</v>
      </c>
      <c r="G27" s="39">
        <v>784</v>
      </c>
      <c r="H27" s="75">
        <f t="shared" si="1"/>
        <v>1.0714285714285714</v>
      </c>
      <c r="I27" s="38">
        <f t="shared" si="3"/>
        <v>1.25</v>
      </c>
      <c r="J27" s="42">
        <f t="shared" si="4"/>
        <v>84</v>
      </c>
      <c r="K27" s="48">
        <f t="shared" si="5"/>
        <v>1.8540262619963938E-5</v>
      </c>
    </row>
    <row r="28" spans="2:11" ht="33" customHeight="1" x14ac:dyDescent="0.2">
      <c r="B28" s="49" t="s">
        <v>23</v>
      </c>
      <c r="C28" s="25">
        <f>SUM(C29:C30)</f>
        <v>2248</v>
      </c>
      <c r="D28" s="25">
        <f>SUM(D29:D30)</f>
        <v>636.23450000000003</v>
      </c>
      <c r="E28" s="26">
        <f t="shared" si="2"/>
        <v>0.28302246441281143</v>
      </c>
      <c r="F28" s="25">
        <f>SUM(F29:F30)</f>
        <v>1007.31679</v>
      </c>
      <c r="G28" s="29">
        <f>G29+G30</f>
        <v>2910.8431999999998</v>
      </c>
      <c r="H28" s="76">
        <f t="shared" si="1"/>
        <v>0.77228481424214135</v>
      </c>
      <c r="I28" s="26">
        <f t="shared" si="3"/>
        <v>0.63161311944378495</v>
      </c>
      <c r="J28" s="28">
        <f t="shared" si="4"/>
        <v>-371.08228999999994</v>
      </c>
      <c r="K28" s="50">
        <f t="shared" si="5"/>
        <v>2.8085606471146302E-5</v>
      </c>
    </row>
    <row r="29" spans="2:11" s="35" customFormat="1" ht="19.5" customHeight="1" x14ac:dyDescent="0.2">
      <c r="B29" s="90" t="s">
        <v>57</v>
      </c>
      <c r="C29" s="37">
        <v>16</v>
      </c>
      <c r="D29" s="37">
        <v>6.6689999999999996</v>
      </c>
      <c r="E29" s="38">
        <f t="shared" si="2"/>
        <v>0.41681249999999997</v>
      </c>
      <c r="F29" s="37">
        <v>7.3860000000000001</v>
      </c>
      <c r="G29" s="39">
        <v>16.6068</v>
      </c>
      <c r="H29" s="75">
        <f t="shared" si="1"/>
        <v>0.96346075101765538</v>
      </c>
      <c r="I29" s="38">
        <f t="shared" si="3"/>
        <v>0.90292445166531266</v>
      </c>
      <c r="J29" s="42">
        <f t="shared" si="4"/>
        <v>-0.71700000000000053</v>
      </c>
      <c r="K29" s="48">
        <f t="shared" si="5"/>
        <v>2.9439288431557023E-7</v>
      </c>
    </row>
    <row r="30" spans="2:11" s="35" customFormat="1" ht="42.75" customHeight="1" x14ac:dyDescent="0.2">
      <c r="B30" s="90" t="s">
        <v>58</v>
      </c>
      <c r="C30" s="37">
        <v>2232</v>
      </c>
      <c r="D30" s="37">
        <v>629.56550000000004</v>
      </c>
      <c r="E30" s="38">
        <f t="shared" si="2"/>
        <v>0.2820633960573477</v>
      </c>
      <c r="F30" s="37">
        <v>999.93079</v>
      </c>
      <c r="G30" s="39">
        <v>2894.2363999999998</v>
      </c>
      <c r="H30" s="75">
        <f t="shared" si="1"/>
        <v>0.77118786841323683</v>
      </c>
      <c r="I30" s="38">
        <f t="shared" si="3"/>
        <v>0.6296090752440977</v>
      </c>
      <c r="J30" s="42">
        <f t="shared" si="4"/>
        <v>-370.36528999999996</v>
      </c>
      <c r="K30" s="48">
        <f t="shared" si="5"/>
        <v>2.7791213586830733E-5</v>
      </c>
    </row>
    <row r="31" spans="2:11" ht="15.75" x14ac:dyDescent="0.2">
      <c r="B31" s="86" t="s">
        <v>24</v>
      </c>
      <c r="C31" s="28">
        <v>108969</v>
      </c>
      <c r="D31" s="28">
        <v>59654.321389999997</v>
      </c>
      <c r="E31" s="26">
        <f t="shared" si="2"/>
        <v>0.54744304701337076</v>
      </c>
      <c r="F31" s="28">
        <v>50982.088470000002</v>
      </c>
      <c r="G31" s="28">
        <v>109460.74102</v>
      </c>
      <c r="H31" s="83">
        <f t="shared" si="1"/>
        <v>0.99550760377266079</v>
      </c>
      <c r="I31" s="26">
        <f t="shared" si="3"/>
        <v>1.1701035242034681</v>
      </c>
      <c r="J31" s="28">
        <f t="shared" si="4"/>
        <v>8672.2329199999949</v>
      </c>
      <c r="K31" s="50">
        <f t="shared" si="5"/>
        <v>2.6333494880626954E-3</v>
      </c>
    </row>
    <row r="32" spans="2:11" ht="28.5" x14ac:dyDescent="0.2">
      <c r="B32" s="49" t="s">
        <v>25</v>
      </c>
      <c r="C32" s="28">
        <v>0</v>
      </c>
      <c r="D32" s="28">
        <v>0</v>
      </c>
      <c r="E32" s="26" t="str">
        <f t="shared" si="2"/>
        <v>0%</v>
      </c>
      <c r="F32" s="28">
        <v>0.37568000000000001</v>
      </c>
      <c r="G32" s="28">
        <v>3.075E-2</v>
      </c>
      <c r="H32" s="83" t="str">
        <f t="shared" si="1"/>
        <v/>
      </c>
      <c r="I32" s="26">
        <f t="shared" si="3"/>
        <v>0</v>
      </c>
      <c r="J32" s="28">
        <f t="shared" si="4"/>
        <v>-0.37568000000000001</v>
      </c>
      <c r="K32" s="50">
        <f t="shared" si="5"/>
        <v>0</v>
      </c>
    </row>
    <row r="33" spans="2:11" s="51" customFormat="1" ht="21" customHeight="1" x14ac:dyDescent="0.2">
      <c r="B33" s="30" t="s">
        <v>26</v>
      </c>
      <c r="C33" s="31">
        <f>C34+C46+C50+C53+C56+C57+C59</f>
        <v>3662837.3430299996</v>
      </c>
      <c r="D33" s="31">
        <f>D34+D46+D50+D53+D56+D57+D59</f>
        <v>3534659.8936299998</v>
      </c>
      <c r="E33" s="32">
        <f t="shared" si="2"/>
        <v>0.96500596739740352</v>
      </c>
      <c r="F33" s="31">
        <f>F34+F46+F50+F53+F56+F57+F59</f>
        <v>1695146.2080600001</v>
      </c>
      <c r="G33" s="31">
        <f>G34+G46+G50+G53+G56+G57+G59</f>
        <v>4604136.97688</v>
      </c>
      <c r="H33" s="32">
        <f t="shared" si="1"/>
        <v>0.79555351229192284</v>
      </c>
      <c r="I33" s="32">
        <f t="shared" si="3"/>
        <v>2.0851652068851454</v>
      </c>
      <c r="J33" s="34">
        <f t="shared" si="4"/>
        <v>1839513.6855699997</v>
      </c>
      <c r="K33" s="33">
        <f t="shared" ref="K33:K61" si="6">D33/$D$33</f>
        <v>1</v>
      </c>
    </row>
    <row r="34" spans="2:11" ht="46.5" customHeight="1" x14ac:dyDescent="0.2">
      <c r="B34" s="49" t="s">
        <v>27</v>
      </c>
      <c r="C34" s="82">
        <f>SUM(C35:C39,C42:C45)</f>
        <v>2789798.7027300005</v>
      </c>
      <c r="D34" s="82">
        <f>SUM(D35:D39,D42:D45)</f>
        <v>2964749.2586899996</v>
      </c>
      <c r="E34" s="26">
        <f t="shared" si="2"/>
        <v>1.062710817016582</v>
      </c>
      <c r="F34" s="82">
        <f>SUM(F35:F39,F42:F45)</f>
        <v>1177351.06076</v>
      </c>
      <c r="G34" s="82">
        <v>3522018.8469000002</v>
      </c>
      <c r="H34" s="87">
        <f t="shared" si="1"/>
        <v>0.79210215049971044</v>
      </c>
      <c r="I34" s="26">
        <f t="shared" si="3"/>
        <v>2.5181522805748386</v>
      </c>
      <c r="J34" s="28">
        <f t="shared" si="4"/>
        <v>1787398.1979299996</v>
      </c>
      <c r="K34" s="27">
        <f>D34/$D$33</f>
        <v>0.83876507157956925</v>
      </c>
    </row>
    <row r="35" spans="2:11" s="35" customFormat="1" ht="63.75" customHeight="1" x14ac:dyDescent="0.2">
      <c r="B35" s="91" t="s">
        <v>51</v>
      </c>
      <c r="C35" s="37">
        <v>0</v>
      </c>
      <c r="D35" s="37">
        <v>0</v>
      </c>
      <c r="E35" s="38" t="str">
        <f t="shared" si="2"/>
        <v>0%</v>
      </c>
      <c r="F35" s="37">
        <v>6806.9440999999997</v>
      </c>
      <c r="G35" s="37">
        <v>22880.16315</v>
      </c>
      <c r="H35" s="75" t="str">
        <f t="shared" si="1"/>
        <v/>
      </c>
      <c r="I35" s="38">
        <f t="shared" si="3"/>
        <v>0</v>
      </c>
      <c r="J35" s="42">
        <f t="shared" si="4"/>
        <v>-6806.9440999999997</v>
      </c>
      <c r="K35" s="48">
        <f t="shared" si="6"/>
        <v>0</v>
      </c>
    </row>
    <row r="36" spans="2:11" s="35" customFormat="1" ht="20.25" customHeight="1" x14ac:dyDescent="0.2">
      <c r="B36" s="91" t="s">
        <v>28</v>
      </c>
      <c r="C36" s="37">
        <v>2727610.5166100003</v>
      </c>
      <c r="D36" s="37">
        <v>2932371.6816199999</v>
      </c>
      <c r="E36" s="38">
        <f t="shared" si="2"/>
        <v>1.0750697959855671</v>
      </c>
      <c r="F36" s="37">
        <v>1151372.0583800001</v>
      </c>
      <c r="G36" s="37">
        <v>3431860.7362500001</v>
      </c>
      <c r="H36" s="75">
        <f t="shared" si="1"/>
        <v>0.79479056005939941</v>
      </c>
      <c r="I36" s="38">
        <f t="shared" si="3"/>
        <v>2.5468497869801499</v>
      </c>
      <c r="J36" s="42">
        <f t="shared" si="4"/>
        <v>1780999.6232399999</v>
      </c>
      <c r="K36" s="48">
        <f t="shared" si="6"/>
        <v>0.82960504542589353</v>
      </c>
    </row>
    <row r="37" spans="2:11" s="35" customFormat="1" ht="29.25" customHeight="1" x14ac:dyDescent="0.2">
      <c r="B37" s="91" t="s">
        <v>52</v>
      </c>
      <c r="C37" s="37">
        <v>16558.60759</v>
      </c>
      <c r="D37" s="37">
        <v>631.26947999999993</v>
      </c>
      <c r="E37" s="38">
        <f t="shared" si="2"/>
        <v>3.8123343195911798E-2</v>
      </c>
      <c r="F37" s="37">
        <v>91.644940000000005</v>
      </c>
      <c r="G37" s="37">
        <v>13665.097220000001</v>
      </c>
      <c r="H37" s="75">
        <f t="shared" si="1"/>
        <v>1.2117445872075543</v>
      </c>
      <c r="I37" s="38">
        <f t="shared" si="3"/>
        <v>6.8882087761746575</v>
      </c>
      <c r="J37" s="42">
        <f t="shared" si="4"/>
        <v>539.62453999999991</v>
      </c>
      <c r="K37" s="48">
        <f>D37/$D$33</f>
        <v>1.7859412192319961E-4</v>
      </c>
    </row>
    <row r="38" spans="2:11" s="35" customFormat="1" ht="63.75" customHeight="1" x14ac:dyDescent="0.2">
      <c r="B38" s="91" t="s">
        <v>29</v>
      </c>
      <c r="C38" s="37">
        <v>14756.391589999999</v>
      </c>
      <c r="D38" s="37">
        <v>6407.1718200000005</v>
      </c>
      <c r="E38" s="38">
        <f t="shared" si="2"/>
        <v>0.43419638066137828</v>
      </c>
      <c r="F38" s="37">
        <v>4938.1517899999999</v>
      </c>
      <c r="G38" s="37">
        <v>13732.481199999998</v>
      </c>
      <c r="H38" s="75">
        <f t="shared" si="1"/>
        <v>1.0745612082105018</v>
      </c>
      <c r="I38" s="38">
        <f t="shared" si="3"/>
        <v>1.2974837737824987</v>
      </c>
      <c r="J38" s="42">
        <f t="shared" si="4"/>
        <v>1469.0200300000006</v>
      </c>
      <c r="K38" s="48">
        <f t="shared" si="6"/>
        <v>1.8126699633949815E-3</v>
      </c>
    </row>
    <row r="39" spans="2:11" s="35" customFormat="1" ht="31.9" customHeight="1" x14ac:dyDescent="0.2">
      <c r="B39" s="91" t="s">
        <v>53</v>
      </c>
      <c r="C39" s="46">
        <f>(SUM(C40:C41))</f>
        <v>30462.527480000001</v>
      </c>
      <c r="D39" s="46">
        <f>(SUM(D40:D41))</f>
        <v>24176.250810000001</v>
      </c>
      <c r="E39" s="38">
        <f t="shared" si="2"/>
        <v>0.79363903162246741</v>
      </c>
      <c r="F39" s="46">
        <f>(SUM(F40:F41))</f>
        <v>12114.7173</v>
      </c>
      <c r="G39" s="46">
        <f>(SUM(G40:G41))</f>
        <v>35717.927370000005</v>
      </c>
      <c r="H39" s="75">
        <f t="shared" si="1"/>
        <v>0.85286380602212408</v>
      </c>
      <c r="I39" s="38">
        <f t="shared" si="3"/>
        <v>1.9956099850551197</v>
      </c>
      <c r="J39" s="42">
        <f t="shared" si="4"/>
        <v>12061.533510000001</v>
      </c>
      <c r="K39" s="48">
        <f t="shared" si="6"/>
        <v>6.839767201808955E-3</v>
      </c>
    </row>
    <row r="40" spans="2:11" s="35" customFormat="1" ht="45" customHeight="1" x14ac:dyDescent="0.2">
      <c r="B40" s="92" t="s">
        <v>54</v>
      </c>
      <c r="C40" s="37">
        <v>16263.12385</v>
      </c>
      <c r="D40" s="37">
        <v>20905.33741</v>
      </c>
      <c r="E40" s="38">
        <f t="shared" si="2"/>
        <v>1.2854441497720008</v>
      </c>
      <c r="F40" s="37">
        <v>6900.4778099999994</v>
      </c>
      <c r="G40" s="37">
        <v>25232.713640000002</v>
      </c>
      <c r="H40" s="75">
        <f t="shared" si="1"/>
        <v>0.64452536029335283</v>
      </c>
      <c r="I40" s="38">
        <f t="shared" si="3"/>
        <v>3.0295492552275887</v>
      </c>
      <c r="J40" s="42">
        <f t="shared" si="4"/>
        <v>14004.8596</v>
      </c>
      <c r="K40" s="48">
        <f t="shared" si="6"/>
        <v>5.9143844214473449E-3</v>
      </c>
    </row>
    <row r="41" spans="2:11" s="35" customFormat="1" ht="49.9" customHeight="1" x14ac:dyDescent="0.2">
      <c r="B41" s="92" t="s">
        <v>55</v>
      </c>
      <c r="C41" s="37">
        <v>14199.403630000001</v>
      </c>
      <c r="D41" s="37">
        <v>3270.9133999999999</v>
      </c>
      <c r="E41" s="38">
        <f t="shared" si="2"/>
        <v>0.23035568853675861</v>
      </c>
      <c r="F41" s="37">
        <v>5214.2394899999999</v>
      </c>
      <c r="G41" s="37">
        <v>10485.213730000001</v>
      </c>
      <c r="H41" s="75">
        <f t="shared" si="1"/>
        <v>1.3542312055473951</v>
      </c>
      <c r="I41" s="38">
        <f t="shared" si="3"/>
        <v>0.62730402128115526</v>
      </c>
      <c r="J41" s="42">
        <f t="shared" si="4"/>
        <v>-1943.32609</v>
      </c>
      <c r="K41" s="48">
        <f t="shared" si="6"/>
        <v>9.2538278036160941E-4</v>
      </c>
    </row>
    <row r="42" spans="2:11" s="35" customFormat="1" ht="79.5" customHeight="1" x14ac:dyDescent="0.2">
      <c r="B42" s="91" t="s">
        <v>56</v>
      </c>
      <c r="C42" s="37">
        <v>1.36832</v>
      </c>
      <c r="D42" s="37">
        <v>0.11092</v>
      </c>
      <c r="E42" s="38">
        <f t="shared" si="2"/>
        <v>8.1062909260991592E-2</v>
      </c>
      <c r="F42" s="37">
        <v>2.1059999999999999E-2</v>
      </c>
      <c r="G42" s="37">
        <v>1.3388699999999998</v>
      </c>
      <c r="H42" s="75">
        <f t="shared" si="1"/>
        <v>1.0219961609416899</v>
      </c>
      <c r="I42" s="38">
        <f t="shared" si="3"/>
        <v>5.266856600189934</v>
      </c>
      <c r="J42" s="42">
        <f t="shared" si="4"/>
        <v>8.9860000000000009E-2</v>
      </c>
      <c r="K42" s="48">
        <f t="shared" si="6"/>
        <v>3.1380671220983636E-8</v>
      </c>
    </row>
    <row r="43" spans="2:11" s="35" customFormat="1" ht="61.5" customHeight="1" x14ac:dyDescent="0.2">
      <c r="B43" s="36" t="s">
        <v>50</v>
      </c>
      <c r="C43" s="37">
        <v>322.86838</v>
      </c>
      <c r="D43" s="37">
        <v>151.89376999999999</v>
      </c>
      <c r="E43" s="38">
        <f t="shared" si="2"/>
        <v>0.47045105500885526</v>
      </c>
      <c r="F43" s="37">
        <v>102.22847999999999</v>
      </c>
      <c r="G43" s="37">
        <v>292.61784999999998</v>
      </c>
      <c r="H43" s="75">
        <f t="shared" si="1"/>
        <v>1.1033789633817623</v>
      </c>
      <c r="I43" s="38">
        <f t="shared" si="3"/>
        <v>1.4858263568038965</v>
      </c>
      <c r="J43" s="42">
        <f t="shared" si="4"/>
        <v>49.665289999999999</v>
      </c>
      <c r="K43" s="48">
        <f t="shared" si="6"/>
        <v>4.2972669102828226E-5</v>
      </c>
    </row>
    <row r="44" spans="2:11" s="35" customFormat="1" ht="31.5" customHeight="1" x14ac:dyDescent="0.2">
      <c r="B44" s="53" t="s">
        <v>49</v>
      </c>
      <c r="C44" s="47">
        <v>79.099999999999994</v>
      </c>
      <c r="D44" s="47">
        <v>1000</v>
      </c>
      <c r="E44" s="38">
        <f t="shared" si="2"/>
        <v>12.642225031605564</v>
      </c>
      <c r="F44" s="47">
        <v>1921.6333300000001</v>
      </c>
      <c r="G44" s="37">
        <v>3858.6703900000002</v>
      </c>
      <c r="H44" s="75">
        <f t="shared" si="1"/>
        <v>2.0499289134670036E-2</v>
      </c>
      <c r="I44" s="38">
        <f t="shared" si="3"/>
        <v>0.52039064080971154</v>
      </c>
      <c r="J44" s="42">
        <f t="shared" si="4"/>
        <v>-921.63333000000011</v>
      </c>
      <c r="K44" s="48">
        <f t="shared" si="6"/>
        <v>2.8291265074813947E-4</v>
      </c>
    </row>
    <row r="45" spans="2:11" s="35" customFormat="1" ht="31.5" hidden="1" customHeight="1" outlineLevel="1" x14ac:dyDescent="0.2">
      <c r="B45" s="53" t="s">
        <v>70</v>
      </c>
      <c r="C45" s="37">
        <v>7.3227600000000006</v>
      </c>
      <c r="D45" s="37">
        <v>10.880270000000001</v>
      </c>
      <c r="E45" s="38">
        <f t="shared" si="2"/>
        <v>1.485815457559718</v>
      </c>
      <c r="F45" s="37">
        <v>3.6613800000000003</v>
      </c>
      <c r="G45" s="37">
        <v>9.8146000000000004</v>
      </c>
      <c r="H45" s="75">
        <f t="shared" si="1"/>
        <v>0.7461088582316141</v>
      </c>
      <c r="I45" s="38">
        <f t="shared" si="3"/>
        <v>2.971630915119436</v>
      </c>
      <c r="J45" s="42">
        <f t="shared" si="4"/>
        <v>7.2188900000000009</v>
      </c>
      <c r="K45" s="48">
        <f t="shared" si="6"/>
        <v>3.0781660265554599E-6</v>
      </c>
    </row>
    <row r="46" spans="2:11" ht="32.25" customHeight="1" collapsed="1" x14ac:dyDescent="0.2">
      <c r="B46" s="88" t="s">
        <v>30</v>
      </c>
      <c r="C46" s="25">
        <f>SUM(C47:C49)</f>
        <v>105604.52742999999</v>
      </c>
      <c r="D46" s="25">
        <f>SUM(D47:D49)</f>
        <v>53313.486420000001</v>
      </c>
      <c r="E46" s="26">
        <f t="shared" si="2"/>
        <v>0.50484091655387475</v>
      </c>
      <c r="F46" s="25">
        <f>SUM(F47:F49)</f>
        <v>44429.374020000003</v>
      </c>
      <c r="G46" s="25">
        <f>SUM(G47:G49)</f>
        <v>109747.27154999999</v>
      </c>
      <c r="H46" s="26">
        <f t="shared" si="1"/>
        <v>0.96225196251815148</v>
      </c>
      <c r="I46" s="26">
        <f t="shared" si="3"/>
        <v>1.1999603324593497</v>
      </c>
      <c r="J46" s="28">
        <f t="shared" si="4"/>
        <v>8884.1123999999982</v>
      </c>
      <c r="K46" s="89">
        <f t="shared" si="6"/>
        <v>1.5083059763707137E-2</v>
      </c>
    </row>
    <row r="47" spans="2:11" s="35" customFormat="1" ht="30" x14ac:dyDescent="0.2">
      <c r="B47" s="36" t="s">
        <v>31</v>
      </c>
      <c r="C47" s="37">
        <v>9989.5544100000006</v>
      </c>
      <c r="D47" s="37">
        <v>8301.34015</v>
      </c>
      <c r="E47" s="38">
        <f t="shared" si="2"/>
        <v>0.83100204566581859</v>
      </c>
      <c r="F47" s="37">
        <v>8998.4930700000004</v>
      </c>
      <c r="G47" s="37">
        <v>15620.00972</v>
      </c>
      <c r="H47" s="75">
        <f t="shared" si="1"/>
        <v>0.6395357358330761</v>
      </c>
      <c r="I47" s="38">
        <f t="shared" si="3"/>
        <v>0.9225255923878819</v>
      </c>
      <c r="J47" s="42">
        <f t="shared" si="4"/>
        <v>-697.15292000000045</v>
      </c>
      <c r="K47" s="43">
        <f t="shared" si="6"/>
        <v>2.3485541465984579E-3</v>
      </c>
    </row>
    <row r="48" spans="2:11" s="35" customFormat="1" ht="15.75" x14ac:dyDescent="0.2">
      <c r="B48" s="36" t="s">
        <v>32</v>
      </c>
      <c r="C48" s="37">
        <v>9169.5240199999989</v>
      </c>
      <c r="D48" s="37">
        <v>21901.19299</v>
      </c>
      <c r="E48" s="38">
        <f t="shared" si="2"/>
        <v>2.3884765383928839</v>
      </c>
      <c r="F48" s="37">
        <v>109.19842</v>
      </c>
      <c r="G48" s="37">
        <v>16314.21947</v>
      </c>
      <c r="H48" s="75">
        <f t="shared" si="1"/>
        <v>0.56205716962810959</v>
      </c>
      <c r="I48" s="38">
        <f t="shared" si="3"/>
        <v>200.56327728917688</v>
      </c>
      <c r="J48" s="42">
        <f t="shared" si="4"/>
        <v>21791.994569999999</v>
      </c>
      <c r="K48" s="43">
        <f t="shared" si="6"/>
        <v>6.196124563347471E-3</v>
      </c>
    </row>
    <row r="49" spans="1:27" s="35" customFormat="1" ht="15.75" x14ac:dyDescent="0.2">
      <c r="B49" s="36" t="s">
        <v>33</v>
      </c>
      <c r="C49" s="37">
        <v>86445.448999999993</v>
      </c>
      <c r="D49" s="37">
        <v>23110.953280000002</v>
      </c>
      <c r="E49" s="38">
        <f t="shared" si="2"/>
        <v>0.26734725248520608</v>
      </c>
      <c r="F49" s="37">
        <v>35321.682529999998</v>
      </c>
      <c r="G49" s="37">
        <v>77813.042359999992</v>
      </c>
      <c r="H49" s="75">
        <f t="shared" si="1"/>
        <v>1.1109377859827456</v>
      </c>
      <c r="I49" s="38">
        <f t="shared" si="3"/>
        <v>0.65429933187273914</v>
      </c>
      <c r="J49" s="42">
        <f t="shared" si="4"/>
        <v>-12210.729249999997</v>
      </c>
      <c r="K49" s="43">
        <f t="shared" si="6"/>
        <v>6.5383810537612093E-3</v>
      </c>
    </row>
    <row r="50" spans="1:27" ht="31.5" customHeight="1" x14ac:dyDescent="0.2">
      <c r="B50" s="88" t="s">
        <v>34</v>
      </c>
      <c r="C50" s="25">
        <f>SUM(C51:C52)</f>
        <v>75399.230769999995</v>
      </c>
      <c r="D50" s="25">
        <f>SUM(D51:D52)</f>
        <v>50380.154949999996</v>
      </c>
      <c r="E50" s="26">
        <f t="shared" si="2"/>
        <v>0.66817863306432246</v>
      </c>
      <c r="F50" s="25">
        <f>SUM(F51:F52)</f>
        <v>149729.95162999997</v>
      </c>
      <c r="G50" s="25">
        <f>G51+G52</f>
        <v>192120.20575999998</v>
      </c>
      <c r="H50" s="26">
        <f t="shared" si="1"/>
        <v>0.39245861970494694</v>
      </c>
      <c r="I50" s="26">
        <f t="shared" si="3"/>
        <v>0.33647346039685627</v>
      </c>
      <c r="J50" s="28">
        <f t="shared" si="4"/>
        <v>-99349.79667999997</v>
      </c>
      <c r="K50" s="89">
        <f t="shared" si="6"/>
        <v>1.4253183182006499E-2</v>
      </c>
    </row>
    <row r="51" spans="1:27" s="35" customFormat="1" ht="15.75" x14ac:dyDescent="0.2">
      <c r="B51" s="36" t="s">
        <v>35</v>
      </c>
      <c r="C51" s="37">
        <v>11395.292009999999</v>
      </c>
      <c r="D51" s="37">
        <v>6633.8965099999996</v>
      </c>
      <c r="E51" s="38">
        <f t="shared" si="2"/>
        <v>0.58216116832972675</v>
      </c>
      <c r="F51" s="37">
        <v>5990.1624599999996</v>
      </c>
      <c r="G51" s="37">
        <v>13497.224289999998</v>
      </c>
      <c r="H51" s="75">
        <f t="shared" si="1"/>
        <v>0.84426929309033516</v>
      </c>
      <c r="I51" s="38">
        <f t="shared" si="3"/>
        <v>1.1074652072124267</v>
      </c>
      <c r="J51" s="42">
        <f t="shared" si="4"/>
        <v>643.73405000000002</v>
      </c>
      <c r="K51" s="43">
        <f t="shared" si="6"/>
        <v>1.8768132464329313E-3</v>
      </c>
    </row>
    <row r="52" spans="1:27" s="35" customFormat="1" ht="16.5" customHeight="1" x14ac:dyDescent="0.2">
      <c r="B52" s="36" t="s">
        <v>36</v>
      </c>
      <c r="C52" s="37">
        <v>64003.938759999997</v>
      </c>
      <c r="D52" s="37">
        <v>43746.258439999998</v>
      </c>
      <c r="E52" s="38">
        <f t="shared" si="2"/>
        <v>0.68349322381609001</v>
      </c>
      <c r="F52" s="37">
        <v>143739.78916999997</v>
      </c>
      <c r="G52" s="37">
        <v>178622.98147</v>
      </c>
      <c r="H52" s="75">
        <f t="shared" si="1"/>
        <v>0.35831861182291125</v>
      </c>
      <c r="I52" s="38">
        <f t="shared" si="3"/>
        <v>0.30434341592265468</v>
      </c>
      <c r="J52" s="42">
        <f t="shared" si="4"/>
        <v>-99993.530729999969</v>
      </c>
      <c r="K52" s="43">
        <f t="shared" si="6"/>
        <v>1.2376369935573568E-2</v>
      </c>
    </row>
    <row r="53" spans="1:27" ht="34.5" customHeight="1" x14ac:dyDescent="0.2">
      <c r="B53" s="88" t="s">
        <v>37</v>
      </c>
      <c r="C53" s="25">
        <f>C54+C55</f>
        <v>13107.90965</v>
      </c>
      <c r="D53" s="25">
        <f>D54+D55</f>
        <v>36369.409700000004</v>
      </c>
      <c r="E53" s="26">
        <f t="shared" si="2"/>
        <v>2.7746155314703445</v>
      </c>
      <c r="F53" s="25">
        <f>F54+F55</f>
        <v>3283.1011799999997</v>
      </c>
      <c r="G53" s="25">
        <f>G54+G55</f>
        <v>20983.078070000003</v>
      </c>
      <c r="H53" s="26">
        <f t="shared" si="1"/>
        <v>0.62468955251806857</v>
      </c>
      <c r="I53" s="26">
        <f t="shared" si="3"/>
        <v>11.077760844397737</v>
      </c>
      <c r="J53" s="28">
        <f t="shared" si="4"/>
        <v>33086.308520000006</v>
      </c>
      <c r="K53" s="89">
        <f t="shared" si="6"/>
        <v>1.0289366104372097E-2</v>
      </c>
    </row>
    <row r="54" spans="1:27" s="35" customFormat="1" ht="15.75" customHeight="1" x14ac:dyDescent="0.2">
      <c r="B54" s="36" t="s">
        <v>38</v>
      </c>
      <c r="C54" s="37">
        <v>13107.90965</v>
      </c>
      <c r="D54" s="37">
        <v>36248.278840000006</v>
      </c>
      <c r="E54" s="38">
        <f t="shared" si="2"/>
        <v>2.7653744805908094</v>
      </c>
      <c r="F54" s="37">
        <v>2357.9801899999998</v>
      </c>
      <c r="G54" s="37">
        <v>19162.671870000002</v>
      </c>
      <c r="H54" s="75">
        <f t="shared" si="1"/>
        <v>0.68403350737957391</v>
      </c>
      <c r="I54" s="38">
        <f t="shared" si="3"/>
        <v>15.372596849509584</v>
      </c>
      <c r="J54" s="42">
        <f t="shared" si="4"/>
        <v>33890.298650000004</v>
      </c>
      <c r="K54" s="43">
        <f t="shared" si="6"/>
        <v>1.0255096651682097E-2</v>
      </c>
    </row>
    <row r="55" spans="1:27" s="35" customFormat="1" ht="31.5" customHeight="1" x14ac:dyDescent="0.2">
      <c r="B55" s="36" t="s">
        <v>39</v>
      </c>
      <c r="C55" s="37">
        <v>0</v>
      </c>
      <c r="D55" s="37">
        <v>121.13086</v>
      </c>
      <c r="E55" s="38" t="str">
        <f t="shared" si="2"/>
        <v>0%</v>
      </c>
      <c r="F55" s="37">
        <v>925.12099000000001</v>
      </c>
      <c r="G55" s="37">
        <v>1820.4061999999999</v>
      </c>
      <c r="H55" s="75" t="str">
        <f t="shared" si="1"/>
        <v/>
      </c>
      <c r="I55" s="38">
        <f t="shared" si="3"/>
        <v>0.1309351547628381</v>
      </c>
      <c r="J55" s="42">
        <f t="shared" si="4"/>
        <v>-803.99013000000002</v>
      </c>
      <c r="K55" s="43">
        <f t="shared" si="6"/>
        <v>3.4269452690001777E-5</v>
      </c>
    </row>
    <row r="56" spans="1:27" s="51" customFormat="1" ht="22.5" customHeight="1" x14ac:dyDescent="0.2">
      <c r="B56" s="88" t="s">
        <v>40</v>
      </c>
      <c r="C56" s="25">
        <v>77.38</v>
      </c>
      <c r="D56" s="25">
        <v>0</v>
      </c>
      <c r="E56" s="26">
        <f t="shared" si="2"/>
        <v>0</v>
      </c>
      <c r="F56" s="25">
        <v>0.79500000000000004</v>
      </c>
      <c r="G56" s="25">
        <v>-2.12</v>
      </c>
      <c r="H56" s="26">
        <f t="shared" si="1"/>
        <v>-36.499999999999993</v>
      </c>
      <c r="I56" s="26">
        <f t="shared" si="3"/>
        <v>0</v>
      </c>
      <c r="J56" s="28">
        <f t="shared" si="4"/>
        <v>-0.79500000000000004</v>
      </c>
      <c r="K56" s="89">
        <f t="shared" si="6"/>
        <v>0</v>
      </c>
    </row>
    <row r="57" spans="1:27" s="51" customFormat="1" ht="33" customHeight="1" x14ac:dyDescent="0.2">
      <c r="B57" s="88" t="s">
        <v>41</v>
      </c>
      <c r="C57" s="25">
        <v>678686.46863000002</v>
      </c>
      <c r="D57" s="25">
        <v>441937.80088</v>
      </c>
      <c r="E57" s="26">
        <f t="shared" si="2"/>
        <v>0.65116636518788695</v>
      </c>
      <c r="F57" s="25">
        <v>319796.26916000003</v>
      </c>
      <c r="G57" s="25">
        <v>746478.32996</v>
      </c>
      <c r="H57" s="26">
        <f t="shared" si="1"/>
        <v>0.90918442155764578</v>
      </c>
      <c r="I57" s="26">
        <f t="shared" si="3"/>
        <v>1.3819354492184219</v>
      </c>
      <c r="J57" s="28">
        <f t="shared" si="4"/>
        <v>122141.53171999997</v>
      </c>
      <c r="K57" s="89">
        <f t="shared" si="6"/>
        <v>0.12502979471276424</v>
      </c>
    </row>
    <row r="58" spans="1:27" s="35" customFormat="1" ht="45" x14ac:dyDescent="0.2">
      <c r="B58" s="36" t="s">
        <v>46</v>
      </c>
      <c r="C58" s="37">
        <v>390329.72538999998</v>
      </c>
      <c r="D58" s="37">
        <v>220821.84043000001</v>
      </c>
      <c r="E58" s="38">
        <f t="shared" si="2"/>
        <v>0.56573154967730099</v>
      </c>
      <c r="F58" s="37">
        <v>191592.43283000001</v>
      </c>
      <c r="G58" s="37">
        <v>439414.08769000001</v>
      </c>
      <c r="H58" s="75">
        <f t="shared" si="1"/>
        <v>0.88829588382558111</v>
      </c>
      <c r="I58" s="38">
        <f t="shared" si="3"/>
        <v>1.1525603447289343</v>
      </c>
      <c r="J58" s="42">
        <f t="shared" si="4"/>
        <v>29229.407600000006</v>
      </c>
      <c r="K58" s="43">
        <f t="shared" si="6"/>
        <v>6.2473292219133982E-2</v>
      </c>
      <c r="L58" s="54"/>
    </row>
    <row r="59" spans="1:27" ht="15.75" x14ac:dyDescent="0.2">
      <c r="B59" s="49" t="s">
        <v>42</v>
      </c>
      <c r="C59" s="82">
        <f>(C60+C61+C62)</f>
        <v>163.12381999999999</v>
      </c>
      <c r="D59" s="82">
        <f>(D60+D61+D62)</f>
        <v>-12090.21701</v>
      </c>
      <c r="E59" s="26">
        <f t="shared" si="2"/>
        <v>-74.116808998219881</v>
      </c>
      <c r="F59" s="82">
        <f>(F60+F61+F62)</f>
        <v>555.65631000000008</v>
      </c>
      <c r="G59" s="82">
        <f>(G60+G61+G62)</f>
        <v>12791.36464</v>
      </c>
      <c r="H59" s="26">
        <f t="shared" si="1"/>
        <v>1.2752651854665602E-2</v>
      </c>
      <c r="I59" s="26">
        <f t="shared" si="3"/>
        <v>-21.758444550013298</v>
      </c>
      <c r="J59" s="28">
        <f t="shared" si="4"/>
        <v>-12645.873320000001</v>
      </c>
      <c r="K59" s="27">
        <f t="shared" si="6"/>
        <v>-3.4204753424193451E-3</v>
      </c>
      <c r="L59" s="4"/>
    </row>
    <row r="60" spans="1:27" s="35" customFormat="1" ht="15.75" x14ac:dyDescent="0.2">
      <c r="B60" s="53" t="s">
        <v>47</v>
      </c>
      <c r="C60" s="37">
        <v>0</v>
      </c>
      <c r="D60" s="37">
        <v>-12237.42914</v>
      </c>
      <c r="E60" s="38" t="str">
        <f t="shared" si="2"/>
        <v>0%</v>
      </c>
      <c r="F60" s="47">
        <v>80.810380000000009</v>
      </c>
      <c r="G60" s="47">
        <v>12306.14271</v>
      </c>
      <c r="H60" s="75" t="str">
        <f t="shared" si="1"/>
        <v/>
      </c>
      <c r="I60" s="38">
        <f t="shared" si="3"/>
        <v>-151.4338769351165</v>
      </c>
      <c r="J60" s="42">
        <f t="shared" si="4"/>
        <v>-12318.239520000001</v>
      </c>
      <c r="K60" s="43">
        <f t="shared" si="6"/>
        <v>-3.4621235163399249E-3</v>
      </c>
      <c r="L60" s="54"/>
    </row>
    <row r="61" spans="1:27" s="35" customFormat="1" ht="15.75" x14ac:dyDescent="0.2">
      <c r="B61" s="53" t="s">
        <v>48</v>
      </c>
      <c r="C61" s="37">
        <v>163.12381999999999</v>
      </c>
      <c r="D61" s="37">
        <v>147.21213</v>
      </c>
      <c r="E61" s="38">
        <f t="shared" si="2"/>
        <v>0.90245636719395128</v>
      </c>
      <c r="F61" s="47">
        <v>474.84593000000001</v>
      </c>
      <c r="G61" s="47">
        <v>485.22192999999999</v>
      </c>
      <c r="H61" s="75">
        <f t="shared" si="1"/>
        <v>0.3361839395840992</v>
      </c>
      <c r="I61" s="38">
        <f t="shared" si="3"/>
        <v>0.31002083138840425</v>
      </c>
      <c r="J61" s="42">
        <f t="shared" si="4"/>
        <v>-327.63380000000001</v>
      </c>
      <c r="K61" s="43">
        <f t="shared" si="6"/>
        <v>4.1648173920579705E-5</v>
      </c>
      <c r="L61" s="54"/>
    </row>
    <row r="62" spans="1:27" s="61" customFormat="1" ht="45.75" customHeight="1" x14ac:dyDescent="0.2">
      <c r="A62" s="55"/>
      <c r="B62" s="56" t="s">
        <v>43</v>
      </c>
      <c r="C62" s="37">
        <v>0</v>
      </c>
      <c r="D62" s="37">
        <v>0</v>
      </c>
      <c r="E62" s="38" t="str">
        <f t="shared" si="2"/>
        <v>0%</v>
      </c>
      <c r="F62" s="47">
        <v>0</v>
      </c>
      <c r="G62" s="47">
        <v>0</v>
      </c>
      <c r="H62" s="40" t="str">
        <f>IF(C62=0,"",IF(G62=0,"",IF(C62/G62&gt;3,"рост.св.300%",C62/G62)))</f>
        <v/>
      </c>
      <c r="I62" s="41" t="str">
        <f>IF(F62=0," ",D62/F62)</f>
        <v xml:space="preserve"> </v>
      </c>
      <c r="J62" s="42">
        <f>D62-F62</f>
        <v>0</v>
      </c>
      <c r="K62" s="43">
        <f>D62/$D$33</f>
        <v>0</v>
      </c>
      <c r="L62" s="57"/>
      <c r="M62" s="58"/>
      <c r="N62" s="59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 spans="1:27" ht="30" x14ac:dyDescent="0.2">
      <c r="B63" s="52" t="s">
        <v>44</v>
      </c>
      <c r="C63" s="62">
        <f>C10/C9</f>
        <v>0.92549666049580659</v>
      </c>
      <c r="D63" s="62">
        <f>D10/D9</f>
        <v>0.86502781036475451</v>
      </c>
      <c r="E63" s="63"/>
      <c r="F63" s="62">
        <f>F10/F9</f>
        <v>0.92634720434782536</v>
      </c>
      <c r="G63" s="62">
        <f>G10/G9</f>
        <v>0.90822308829705878</v>
      </c>
      <c r="H63" s="64"/>
      <c r="I63" s="65"/>
      <c r="J63" s="66"/>
      <c r="K63" s="67"/>
      <c r="L63" s="4"/>
    </row>
    <row r="64" spans="1:27" ht="30" x14ac:dyDescent="0.2">
      <c r="B64" s="52" t="s">
        <v>45</v>
      </c>
      <c r="C64" s="62">
        <f>C33/C9</f>
        <v>7.4503339504193494E-2</v>
      </c>
      <c r="D64" s="62">
        <f>D33/D9</f>
        <v>0.13497218963524557</v>
      </c>
      <c r="E64" s="63"/>
      <c r="F64" s="62">
        <f>F33/F9</f>
        <v>7.3652795652174696E-2</v>
      </c>
      <c r="G64" s="62">
        <f>G33/G9</f>
        <v>9.177691170294125E-2</v>
      </c>
      <c r="H64" s="64"/>
      <c r="I64" s="65"/>
      <c r="J64" s="66"/>
      <c r="K64" s="67"/>
      <c r="L64" s="4"/>
    </row>
    <row r="65" spans="2:12" x14ac:dyDescent="0.25">
      <c r="B65" s="68"/>
      <c r="L65" s="4"/>
    </row>
    <row r="66" spans="2:12" x14ac:dyDescent="0.25">
      <c r="B66" s="68"/>
      <c r="L66" s="4"/>
    </row>
    <row r="67" spans="2:12" x14ac:dyDescent="0.25">
      <c r="B67" s="68"/>
      <c r="I67" s="69"/>
    </row>
  </sheetData>
  <mergeCells count="9">
    <mergeCell ref="K4:K5"/>
    <mergeCell ref="B2:J2"/>
    <mergeCell ref="B4:B5"/>
    <mergeCell ref="C4:C5"/>
    <mergeCell ref="D4:D5"/>
    <mergeCell ref="E4:E5"/>
    <mergeCell ref="F4:F5"/>
    <mergeCell ref="G4:G5"/>
    <mergeCell ref="H4:J4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Гусева Людмила Павловна</cp:lastModifiedBy>
  <dcterms:created xsi:type="dcterms:W3CDTF">2025-07-29T12:03:15Z</dcterms:created>
  <dcterms:modified xsi:type="dcterms:W3CDTF">2025-07-29T12:16:20Z</dcterms:modified>
</cp:coreProperties>
</file>