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U:\Налоговая\0_общие документы\ИСПОЛНЕНИЕ 2025\К размещению (I квартал)\"/>
    </mc:Choice>
  </mc:AlternateContent>
  <bookViews>
    <workbookView xWindow="0" yWindow="0" windowWidth="28800" windowHeight="11835"/>
  </bookViews>
  <sheets>
    <sheet name="Лист1" sheetId="1" r:id="rId1"/>
  </sheets>
  <definedNames>
    <definedName name="_xlnm.Print_Titles" localSheetId="0">Лист1!$3:$5</definedName>
  </definedNames>
  <calcPr calcId="152511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2" i="1" l="1"/>
  <c r="I62" i="1"/>
  <c r="H62" i="1"/>
  <c r="E62" i="1"/>
  <c r="J61" i="1"/>
  <c r="I61" i="1"/>
  <c r="H61" i="1"/>
  <c r="E61" i="1"/>
  <c r="J60" i="1"/>
  <c r="I60" i="1"/>
  <c r="H60" i="1"/>
  <c r="E60" i="1"/>
  <c r="G59" i="1"/>
  <c r="F59" i="1"/>
  <c r="D59" i="1"/>
  <c r="J59" i="1" s="1"/>
  <c r="C59" i="1"/>
  <c r="C33" i="1" s="1"/>
  <c r="J58" i="1"/>
  <c r="I58" i="1"/>
  <c r="H58" i="1"/>
  <c r="E58" i="1"/>
  <c r="J57" i="1"/>
  <c r="I57" i="1"/>
  <c r="H57" i="1"/>
  <c r="E57" i="1"/>
  <c r="J56" i="1"/>
  <c r="I56" i="1"/>
  <c r="H56" i="1"/>
  <c r="E56" i="1"/>
  <c r="J55" i="1"/>
  <c r="I55" i="1"/>
  <c r="H55" i="1"/>
  <c r="E55" i="1"/>
  <c r="J54" i="1"/>
  <c r="I54" i="1"/>
  <c r="H54" i="1"/>
  <c r="E54" i="1"/>
  <c r="J53" i="1"/>
  <c r="I53" i="1"/>
  <c r="G53" i="1"/>
  <c r="F53" i="1"/>
  <c r="D53" i="1"/>
  <c r="E53" i="1" s="1"/>
  <c r="C53" i="1"/>
  <c r="H53" i="1" s="1"/>
  <c r="J52" i="1"/>
  <c r="I52" i="1"/>
  <c r="H52" i="1"/>
  <c r="E52" i="1"/>
  <c r="J51" i="1"/>
  <c r="I51" i="1"/>
  <c r="H51" i="1"/>
  <c r="E51" i="1"/>
  <c r="H50" i="1"/>
  <c r="G50" i="1"/>
  <c r="F50" i="1"/>
  <c r="D50" i="1"/>
  <c r="C50" i="1"/>
  <c r="J49" i="1"/>
  <c r="I49" i="1"/>
  <c r="H49" i="1"/>
  <c r="E49" i="1"/>
  <c r="J48" i="1"/>
  <c r="I48" i="1"/>
  <c r="H48" i="1"/>
  <c r="E48" i="1"/>
  <c r="J47" i="1"/>
  <c r="I47" i="1"/>
  <c r="H47" i="1"/>
  <c r="E47" i="1"/>
  <c r="H46" i="1"/>
  <c r="G46" i="1"/>
  <c r="F46" i="1"/>
  <c r="F33" i="1" s="1"/>
  <c r="D46" i="1"/>
  <c r="D33" i="1" s="1"/>
  <c r="C46" i="1"/>
  <c r="J45" i="1"/>
  <c r="I45" i="1"/>
  <c r="H45" i="1"/>
  <c r="E45" i="1"/>
  <c r="J44" i="1"/>
  <c r="I44" i="1"/>
  <c r="H44" i="1"/>
  <c r="E44" i="1"/>
  <c r="J43" i="1"/>
  <c r="I43" i="1"/>
  <c r="H43" i="1"/>
  <c r="E43" i="1"/>
  <c r="J42" i="1"/>
  <c r="I42" i="1"/>
  <c r="H42" i="1"/>
  <c r="E42" i="1"/>
  <c r="J41" i="1"/>
  <c r="I41" i="1"/>
  <c r="H41" i="1"/>
  <c r="E41" i="1"/>
  <c r="J40" i="1"/>
  <c r="I40" i="1"/>
  <c r="H40" i="1"/>
  <c r="E40" i="1"/>
  <c r="I39" i="1"/>
  <c r="G39" i="1"/>
  <c r="H39" i="1" s="1"/>
  <c r="F39" i="1"/>
  <c r="D39" i="1"/>
  <c r="E39" i="1" s="1"/>
  <c r="C39" i="1"/>
  <c r="J38" i="1"/>
  <c r="I38" i="1"/>
  <c r="H38" i="1"/>
  <c r="E38" i="1"/>
  <c r="J37" i="1"/>
  <c r="I37" i="1"/>
  <c r="H37" i="1"/>
  <c r="E37" i="1"/>
  <c r="J36" i="1"/>
  <c r="I36" i="1"/>
  <c r="H36" i="1"/>
  <c r="E36" i="1"/>
  <c r="J35" i="1"/>
  <c r="I35" i="1"/>
  <c r="H35" i="1"/>
  <c r="E35" i="1"/>
  <c r="J34" i="1"/>
  <c r="I34" i="1"/>
  <c r="H34" i="1"/>
  <c r="E34" i="1"/>
  <c r="G33" i="1"/>
  <c r="J32" i="1"/>
  <c r="I32" i="1"/>
  <c r="H32" i="1"/>
  <c r="E32" i="1"/>
  <c r="J31" i="1"/>
  <c r="I31" i="1"/>
  <c r="H31" i="1"/>
  <c r="E31" i="1"/>
  <c r="J30" i="1"/>
  <c r="I30" i="1"/>
  <c r="H30" i="1"/>
  <c r="E30" i="1"/>
  <c r="J29" i="1"/>
  <c r="I29" i="1"/>
  <c r="H29" i="1"/>
  <c r="E29" i="1"/>
  <c r="J28" i="1"/>
  <c r="G28" i="1"/>
  <c r="F28" i="1"/>
  <c r="D28" i="1"/>
  <c r="I28" i="1" s="1"/>
  <c r="C28" i="1"/>
  <c r="H28" i="1" s="1"/>
  <c r="J27" i="1"/>
  <c r="I27" i="1"/>
  <c r="H27" i="1"/>
  <c r="E27" i="1"/>
  <c r="J26" i="1"/>
  <c r="I26" i="1"/>
  <c r="H26" i="1"/>
  <c r="E26" i="1"/>
  <c r="J25" i="1"/>
  <c r="I25" i="1"/>
  <c r="H25" i="1"/>
  <c r="E25" i="1"/>
  <c r="J24" i="1"/>
  <c r="G24" i="1"/>
  <c r="F24" i="1"/>
  <c r="D24" i="1"/>
  <c r="I24" i="1" s="1"/>
  <c r="C24" i="1"/>
  <c r="H24" i="1" s="1"/>
  <c r="J23" i="1"/>
  <c r="I23" i="1"/>
  <c r="H23" i="1"/>
  <c r="E23" i="1"/>
  <c r="J22" i="1"/>
  <c r="I22" i="1"/>
  <c r="H22" i="1"/>
  <c r="E22" i="1"/>
  <c r="J21" i="1"/>
  <c r="I21" i="1"/>
  <c r="H21" i="1"/>
  <c r="E21" i="1"/>
  <c r="J20" i="1"/>
  <c r="G20" i="1"/>
  <c r="F20" i="1"/>
  <c r="D20" i="1"/>
  <c r="I20" i="1" s="1"/>
  <c r="C20" i="1"/>
  <c r="H20" i="1" s="1"/>
  <c r="J19" i="1"/>
  <c r="I19" i="1"/>
  <c r="H19" i="1"/>
  <c r="E19" i="1"/>
  <c r="J18" i="1"/>
  <c r="I18" i="1"/>
  <c r="H18" i="1"/>
  <c r="E18" i="1"/>
  <c r="J17" i="1"/>
  <c r="I17" i="1"/>
  <c r="H17" i="1"/>
  <c r="E17" i="1"/>
  <c r="J16" i="1"/>
  <c r="I16" i="1"/>
  <c r="H16" i="1"/>
  <c r="E16" i="1"/>
  <c r="J15" i="1"/>
  <c r="I15" i="1"/>
  <c r="H15" i="1"/>
  <c r="E15" i="1"/>
  <c r="J14" i="1"/>
  <c r="I14" i="1"/>
  <c r="H14" i="1"/>
  <c r="E14" i="1"/>
  <c r="G13" i="1"/>
  <c r="F13" i="1"/>
  <c r="D13" i="1"/>
  <c r="I13" i="1" s="1"/>
  <c r="C13" i="1"/>
  <c r="H13" i="1" s="1"/>
  <c r="J12" i="1"/>
  <c r="I12" i="1"/>
  <c r="H12" i="1"/>
  <c r="E12" i="1"/>
  <c r="J11" i="1"/>
  <c r="I11" i="1"/>
  <c r="H11" i="1"/>
  <c r="E11" i="1"/>
  <c r="J10" i="1"/>
  <c r="I10" i="1"/>
  <c r="H10" i="1"/>
  <c r="G10" i="1"/>
  <c r="F10" i="1"/>
  <c r="D10" i="1"/>
  <c r="D9" i="1" s="1"/>
  <c r="C10" i="1"/>
  <c r="C9" i="1" s="1"/>
  <c r="G9" i="1"/>
  <c r="F9" i="1"/>
  <c r="J7" i="1"/>
  <c r="I7" i="1"/>
  <c r="H7" i="1"/>
  <c r="E7" i="1"/>
  <c r="H5" i="1"/>
  <c r="I5" i="1" s="1"/>
  <c r="J5" i="1" s="1"/>
  <c r="K5" i="1" s="1"/>
  <c r="D5" i="1"/>
  <c r="E5" i="1" s="1"/>
  <c r="C5" i="1"/>
  <c r="K34" i="1" l="1"/>
  <c r="K61" i="1"/>
  <c r="K57" i="1"/>
  <c r="K49" i="1"/>
  <c r="K45" i="1"/>
  <c r="K40" i="1"/>
  <c r="K36" i="1"/>
  <c r="K41" i="1"/>
  <c r="K54" i="1"/>
  <c r="K42" i="1"/>
  <c r="K38" i="1"/>
  <c r="K47" i="1"/>
  <c r="K33" i="1"/>
  <c r="K53" i="1"/>
  <c r="K60" i="1"/>
  <c r="K56" i="1"/>
  <c r="K52" i="1"/>
  <c r="K48" i="1"/>
  <c r="K44" i="1"/>
  <c r="J33" i="1"/>
  <c r="K37" i="1"/>
  <c r="K39" i="1"/>
  <c r="K35" i="1"/>
  <c r="I33" i="1"/>
  <c r="K59" i="1"/>
  <c r="E33" i="1"/>
  <c r="K62" i="1"/>
  <c r="K58" i="1"/>
  <c r="K43" i="1"/>
  <c r="K55" i="1"/>
  <c r="K51" i="1"/>
  <c r="G63" i="1"/>
  <c r="K50" i="1"/>
  <c r="C64" i="1"/>
  <c r="H33" i="1"/>
  <c r="C8" i="1"/>
  <c r="H9" i="1"/>
  <c r="C63" i="1"/>
  <c r="G64" i="1"/>
  <c r="F8" i="1"/>
  <c r="F6" i="1" s="1"/>
  <c r="K30" i="1"/>
  <c r="K26" i="1"/>
  <c r="K22" i="1"/>
  <c r="K18" i="1"/>
  <c r="D8" i="1"/>
  <c r="K15" i="1"/>
  <c r="K32" i="1"/>
  <c r="K11" i="1"/>
  <c r="I9" i="1"/>
  <c r="K29" i="1"/>
  <c r="K25" i="1"/>
  <c r="K21" i="1"/>
  <c r="K17" i="1"/>
  <c r="K9" i="1"/>
  <c r="J9" i="1"/>
  <c r="D63" i="1"/>
  <c r="E9" i="1"/>
  <c r="K31" i="1"/>
  <c r="K27" i="1"/>
  <c r="K23" i="1"/>
  <c r="K19" i="1"/>
  <c r="K14" i="1"/>
  <c r="K10" i="1"/>
  <c r="K28" i="1"/>
  <c r="K24" i="1"/>
  <c r="K20" i="1"/>
  <c r="K16" i="1"/>
  <c r="K12" i="1"/>
  <c r="E46" i="1"/>
  <c r="E50" i="1"/>
  <c r="J39" i="1"/>
  <c r="E13" i="1"/>
  <c r="I46" i="1"/>
  <c r="I50" i="1"/>
  <c r="G8" i="1"/>
  <c r="G6" i="1" s="1"/>
  <c r="J46" i="1"/>
  <c r="J50" i="1"/>
  <c r="E59" i="1"/>
  <c r="F63" i="1"/>
  <c r="E20" i="1"/>
  <c r="E24" i="1"/>
  <c r="E28" i="1"/>
  <c r="K46" i="1"/>
  <c r="H59" i="1"/>
  <c r="J13" i="1"/>
  <c r="K13" i="1"/>
  <c r="I59" i="1"/>
  <c r="E10" i="1"/>
  <c r="J8" i="1" l="1"/>
  <c r="I8" i="1"/>
  <c r="D6" i="1"/>
  <c r="E8" i="1"/>
  <c r="D64" i="1"/>
  <c r="F64" i="1"/>
  <c r="C6" i="1"/>
  <c r="H6" i="1" s="1"/>
  <c r="H8" i="1"/>
  <c r="E6" i="1" l="1"/>
  <c r="J6" i="1"/>
  <c r="I6" i="1"/>
</calcChain>
</file>

<file path=xl/sharedStrings.xml><?xml version="1.0" encoding="utf-8"?>
<sst xmlns="http://schemas.openxmlformats.org/spreadsheetml/2006/main" count="72" uniqueCount="72">
  <si>
    <t xml:space="preserve">ИСПОЛНЕНИЕ НАЛОГОВЫХ И НЕНАЛОГОВЫХ ДОХОДОВ ОБЛАСТНОГО БЮДЖЕТА НА 1 АПРЕЛЯ 2025 ГОДА </t>
  </si>
  <si>
    <t>тыс.руб.</t>
  </si>
  <si>
    <t>Наименование показателя</t>
  </si>
  <si>
    <t>Утверждено на 2025 год</t>
  </si>
  <si>
    <t>Исполнено на 01.04.2025</t>
  </si>
  <si>
    <t>% исполнения (норма 25%) (гр3/гр2)</t>
  </si>
  <si>
    <t>Исполнено на 01.04.2024</t>
  </si>
  <si>
    <t>Исполнено за  2024 год</t>
  </si>
  <si>
    <t xml:space="preserve">Рост (снижение) 2025 год к 2024 году </t>
  </si>
  <si>
    <t>Структура налоговых (неналоговых) доходов  на 01.04.2025</t>
  </si>
  <si>
    <t>Справочно: утверждено на 2025 год к исполнено на 2024 год</t>
  </si>
  <si>
    <t>Фактически сложилось в % (гр3/гр5)</t>
  </si>
  <si>
    <t>Фактически сложилось            (гр.3-гр5)</t>
  </si>
  <si>
    <t>ДОХОДЫ БЮДЖЕТА ИТОГО</t>
  </si>
  <si>
    <t>БЕЗВОЗМЕЗДНЫЕ ПОСТУПЛЕНИЯ</t>
  </si>
  <si>
    <t>НАЛОГОВЫЕ И НЕНАЛОГОВЫЕ ДОХОДЫ</t>
  </si>
  <si>
    <t>Налоговые доходы, из них:</t>
  </si>
  <si>
    <t>Налоги на прибыль, доходы</t>
  </si>
  <si>
    <t>Налог на прибыль организаций</t>
  </si>
  <si>
    <t>Налог на доходы физических лиц</t>
  </si>
  <si>
    <t>Налог на товары, работы, услуги, реализуемые на территории РФ</t>
  </si>
  <si>
    <t>Акцизы на этиловый спирт из пищевого или непищевого сырья</t>
  </si>
  <si>
    <t>Акцизы на пиво</t>
  </si>
  <si>
    <t xml:space="preserve">Доходы от уплты акцизов на алкогольную продукцию </t>
  </si>
  <si>
    <t xml:space="preserve">Доходы от уплаты акцизов на этиловый спирт из пищевого и непищевого сырья </t>
  </si>
  <si>
    <t>Доходы от уплаты акцизов на спиртосодержащую продукцию, производимую на территории РФ, направляемые в уполномоченный территориальный орган Федерального казначейства для распределения между бюджетами субъектов РФ (по нормативам, установленным федеральным законом о федеральном бюджете)</t>
  </si>
  <si>
    <t>Доходы от уплаты акцизов на нефтепродукты без акцизов на топливо печное</t>
  </si>
  <si>
    <t>Налоги на совокупный доход</t>
  </si>
  <si>
    <t>Налог, взимаемый в связи с применением упрощенной системы налогообложения</t>
  </si>
  <si>
    <t>Единый сельскохозяйственный налог</t>
  </si>
  <si>
    <t>Налог на профессиональный доход</t>
  </si>
  <si>
    <t xml:space="preserve">Налоги на имущество </t>
  </si>
  <si>
    <t xml:space="preserve">Налог на имущество организаций </t>
  </si>
  <si>
    <t>Транспортный  налог</t>
  </si>
  <si>
    <t>Налог на игорный бизнес</t>
  </si>
  <si>
    <t>Налоги, сборы и регулярные платежи за пользование природными ресурсами</t>
  </si>
  <si>
    <t>Налог на добычу полезных ископаемых</t>
  </si>
  <si>
    <t>Сборы за пользование объектами животного мира и за пользование объектами водных биологических ресурсов</t>
  </si>
  <si>
    <t>Государственная пошлина</t>
  </si>
  <si>
    <t>Задолженность и перерасчеты по отмененным налогам</t>
  </si>
  <si>
    <t>Неналоговые доходы, из них:</t>
  </si>
  <si>
    <t>Доходы от использования имущества, находящегося в государственной и муниципальной собственности, из них:</t>
  </si>
  <si>
    <t>Доходы в виде прибыли, приходящейся на доли в уставных (складочных) капиталах … или дивидендов по акциям, принадлежащим субъектам РФ</t>
  </si>
  <si>
    <t>Доходы от размещения средств бюджетов</t>
  </si>
  <si>
    <t>Проценты, полученные от предоставления бюджетных кредитов внутри страны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</si>
  <si>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субъектов РФ</t>
  </si>
  <si>
    <t>Доходы, получаемые от сдачи в аренду имущества (за исключением зем.участков) - ВСЕГО</t>
  </si>
  <si>
    <t>- доходы от сдачи в аренду имущества, находящегося в оперативном управлении органов государственной власти субъектов РФ</t>
  </si>
  <si>
    <t>- доходы от сдачи в аренду имущества, составляющую казну субъекта Российской Федерации (за исключением земельных участков)</t>
  </si>
  <si>
    <t>Плата от реализации соглашений об установлении сервитутов в отношении земельных участков в границах полос отвода автомобильных дорог общего пользования регионального или межмуниципального значения …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</si>
  <si>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</si>
  <si>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Платежи от государственных и муниципальных унитарных предприятий</t>
  </si>
  <si>
    <t>Прочие доходы от использования имущества и прав, находящихся в собственности субъекта РФ</t>
  </si>
  <si>
    <t>Платежи при пользовании природными ресурсами, из них:</t>
  </si>
  <si>
    <t>Плата за негативное воздействие на окружающую среду</t>
  </si>
  <si>
    <t>Платежи при пользовании недрами</t>
  </si>
  <si>
    <t>Плата за использование лесов</t>
  </si>
  <si>
    <t>Доходы от оказания платных услуг и компенсации затрат государства, из них:</t>
  </si>
  <si>
    <t>Доходы от оказания платных услуг</t>
  </si>
  <si>
    <t>Доходы от компенсации затрат государства</t>
  </si>
  <si>
    <t>Доходы от продажи материальных и нематериальных активов, из них:</t>
  </si>
  <si>
    <t>Доходы от реализации имущества-всего</t>
  </si>
  <si>
    <t xml:space="preserve">Доходы от продажи земельных участков, находящихся в собственности субъектов РФ </t>
  </si>
  <si>
    <t>Административные платежи и сборы</t>
  </si>
  <si>
    <t>Штрафы, санкции, возмещение ущерба, из них</t>
  </si>
  <si>
    <t>Денежные взыскания (штрафы) за нарушение законодательства Российской Федерации о безопасности дорожного движения</t>
  </si>
  <si>
    <t xml:space="preserve">Прочие неналоговые доходы </t>
  </si>
  <si>
    <t>Невыясненные поступления</t>
  </si>
  <si>
    <t xml:space="preserve">Прочие неналоговые доходы (КБК 1 17 05…)  </t>
  </si>
  <si>
    <t xml:space="preserve">Прочие неналоговые доходы в части невыясненных, по которым не осуществлен возврат в течение трех лет (КБК 1 17 16…) </t>
  </si>
  <si>
    <t>Доля налоговых доходов в общем объеме налоговых и неналоговых доходов</t>
  </si>
  <si>
    <t>Доля неналоговых доходов в общем объеме налоговых и неналоговых доходов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</si>
</sst>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%"/>
  </numFmts>
  <fonts count="15" x14ac:knownFonts="1">
    <font>
      <sz val="10"/>
      <name val="Arial Cyr"/>
      <charset val="204"/>
    </font>
    <font>
      <b/>
      <sz val="12"/>
      <name val="Arial Cyr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b/>
      <sz val="10"/>
      <name val="Arial Cyr"/>
      <charset val="204"/>
    </font>
    <font>
      <b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0"/>
      <color rgb="FFFF0000"/>
      <name val="Arial Cyr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i/>
      <sz val="11"/>
      <name val="Times New Roman"/>
      <family val="1"/>
      <charset val="204"/>
    </font>
    <font>
      <sz val="10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Arial Cyr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A7FFFF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0" fillId="0" borderId="0" xfId="0" applyBorder="1"/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right" vertical="center" wrapText="1"/>
    </xf>
    <xf numFmtId="0" fontId="5" fillId="0" borderId="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3" fillId="2" borderId="7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2" fillId="0" borderId="2" xfId="0" applyFont="1" applyBorder="1" applyAlignment="1">
      <alignment horizontal="center"/>
    </xf>
    <xf numFmtId="0" fontId="0" fillId="3" borderId="0" xfId="0" applyFill="1" applyAlignment="1">
      <alignment horizontal="center"/>
    </xf>
    <xf numFmtId="0" fontId="3" fillId="4" borderId="2" xfId="0" applyFont="1" applyFill="1" applyBorder="1" applyAlignment="1">
      <alignment vertical="center"/>
    </xf>
    <xf numFmtId="164" fontId="3" fillId="4" borderId="2" xfId="0" applyNumberFormat="1" applyFont="1" applyFill="1" applyBorder="1" applyAlignment="1">
      <alignment vertical="center" wrapText="1"/>
    </xf>
    <xf numFmtId="165" fontId="3" fillId="4" borderId="2" xfId="0" applyNumberFormat="1" applyFont="1" applyFill="1" applyBorder="1" applyAlignment="1">
      <alignment horizontal="center" vertical="center"/>
    </xf>
    <xf numFmtId="164" fontId="3" fillId="4" borderId="2" xfId="0" applyNumberFormat="1" applyFont="1" applyFill="1" applyBorder="1" applyAlignment="1">
      <alignment vertical="center"/>
    </xf>
    <xf numFmtId="0" fontId="0" fillId="3" borderId="0" xfId="0" applyFill="1"/>
    <xf numFmtId="0" fontId="9" fillId="4" borderId="2" xfId="0" applyFont="1" applyFill="1" applyBorder="1" applyAlignment="1">
      <alignment vertical="center"/>
    </xf>
    <xf numFmtId="164" fontId="3" fillId="4" borderId="2" xfId="0" applyNumberFormat="1" applyFont="1" applyFill="1" applyBorder="1" applyAlignment="1">
      <alignment horizontal="right" vertical="center"/>
    </xf>
    <xf numFmtId="0" fontId="3" fillId="4" borderId="2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vertical="top" wrapText="1"/>
    </xf>
    <xf numFmtId="164" fontId="3" fillId="2" borderId="2" xfId="0" applyNumberFormat="1" applyFont="1" applyFill="1" applyBorder="1" applyAlignment="1">
      <alignment vertical="center" wrapText="1"/>
    </xf>
    <xf numFmtId="165" fontId="3" fillId="2" borderId="2" xfId="0" applyNumberFormat="1" applyFont="1" applyFill="1" applyBorder="1" applyAlignment="1">
      <alignment horizontal="center" vertical="center"/>
    </xf>
    <xf numFmtId="164" fontId="3" fillId="2" borderId="2" xfId="0" applyNumberFormat="1" applyFont="1" applyFill="1" applyBorder="1" applyAlignment="1">
      <alignment vertical="center"/>
    </xf>
    <xf numFmtId="165" fontId="3" fillId="2" borderId="2" xfId="0" applyNumberFormat="1" applyFont="1" applyFill="1" applyBorder="1" applyAlignment="1">
      <alignment vertical="center"/>
    </xf>
    <xf numFmtId="2" fontId="6" fillId="5" borderId="2" xfId="0" applyNumberFormat="1" applyFont="1" applyFill="1" applyBorder="1" applyAlignment="1">
      <alignment vertical="center" wrapText="1"/>
    </xf>
    <xf numFmtId="164" fontId="3" fillId="5" borderId="2" xfId="0" applyNumberFormat="1" applyFont="1" applyFill="1" applyBorder="1" applyAlignment="1">
      <alignment vertical="center" wrapText="1"/>
    </xf>
    <xf numFmtId="165" fontId="3" fillId="5" borderId="2" xfId="0" applyNumberFormat="1" applyFont="1" applyFill="1" applyBorder="1" applyAlignment="1">
      <alignment horizontal="center" vertical="center"/>
    </xf>
    <xf numFmtId="165" fontId="3" fillId="5" borderId="2" xfId="0" applyNumberFormat="1" applyFont="1" applyFill="1" applyBorder="1" applyAlignment="1">
      <alignment horizontal="center" vertical="center" wrapText="1"/>
    </xf>
    <xf numFmtId="164" fontId="3" fillId="5" borderId="2" xfId="0" applyNumberFormat="1" applyFont="1" applyFill="1" applyBorder="1" applyAlignment="1">
      <alignment vertical="center"/>
    </xf>
    <xf numFmtId="165" fontId="3" fillId="5" borderId="2" xfId="0" applyNumberFormat="1" applyFont="1" applyFill="1" applyBorder="1" applyAlignment="1">
      <alignment vertical="center"/>
    </xf>
    <xf numFmtId="49" fontId="2" fillId="0" borderId="2" xfId="0" applyNumberFormat="1" applyFont="1" applyBorder="1" applyAlignment="1">
      <alignment vertical="center" wrapText="1"/>
    </xf>
    <xf numFmtId="164" fontId="10" fillId="0" borderId="2" xfId="0" applyNumberFormat="1" applyFont="1" applyFill="1" applyBorder="1" applyAlignment="1">
      <alignment vertical="center"/>
    </xf>
    <xf numFmtId="165" fontId="10" fillId="0" borderId="2" xfId="0" applyNumberFormat="1" applyFont="1" applyFill="1" applyBorder="1" applyAlignment="1">
      <alignment horizontal="center" vertical="center"/>
    </xf>
    <xf numFmtId="165" fontId="10" fillId="6" borderId="2" xfId="0" applyNumberFormat="1" applyFont="1" applyFill="1" applyBorder="1" applyAlignment="1">
      <alignment horizontal="center" vertical="center"/>
    </xf>
    <xf numFmtId="165" fontId="10" fillId="0" borderId="2" xfId="0" applyNumberFormat="1" applyFont="1" applyBorder="1" applyAlignment="1">
      <alignment vertical="center"/>
    </xf>
    <xf numFmtId="49" fontId="2" fillId="0" borderId="2" xfId="0" applyNumberFormat="1" applyFont="1" applyBorder="1" applyAlignment="1">
      <alignment vertical="center"/>
    </xf>
    <xf numFmtId="2" fontId="6" fillId="5" borderId="2" xfId="0" applyNumberFormat="1" applyFont="1" applyFill="1" applyBorder="1" applyAlignment="1">
      <alignment vertical="top" wrapText="1"/>
    </xf>
    <xf numFmtId="0" fontId="0" fillId="6" borderId="0" xfId="0" applyFill="1"/>
    <xf numFmtId="49" fontId="2" fillId="6" borderId="2" xfId="0" applyNumberFormat="1" applyFont="1" applyFill="1" applyBorder="1" applyAlignment="1">
      <alignment vertical="center" wrapText="1"/>
    </xf>
    <xf numFmtId="164" fontId="10" fillId="0" borderId="2" xfId="0" applyNumberFormat="1" applyFont="1" applyFill="1" applyBorder="1" applyAlignment="1">
      <alignment vertical="center" wrapText="1"/>
    </xf>
    <xf numFmtId="49" fontId="2" fillId="6" borderId="4" xfId="0" applyNumberFormat="1" applyFont="1" applyFill="1" applyBorder="1" applyAlignment="1">
      <alignment vertical="center" wrapText="1"/>
    </xf>
    <xf numFmtId="0" fontId="6" fillId="5" borderId="2" xfId="0" applyFont="1" applyFill="1" applyBorder="1" applyAlignment="1">
      <alignment vertical="center" wrapText="1"/>
    </xf>
    <xf numFmtId="0" fontId="6" fillId="5" borderId="2" xfId="0" applyFont="1" applyFill="1" applyBorder="1" applyAlignment="1">
      <alignment vertical="top" wrapText="1"/>
    </xf>
    <xf numFmtId="165" fontId="3" fillId="5" borderId="2" xfId="0" applyNumberFormat="1" applyFont="1" applyFill="1" applyBorder="1" applyAlignment="1">
      <alignment vertical="center" wrapText="1"/>
    </xf>
    <xf numFmtId="165" fontId="10" fillId="6" borderId="2" xfId="0" applyNumberFormat="1" applyFont="1" applyFill="1" applyBorder="1" applyAlignment="1">
      <alignment vertical="center" wrapText="1"/>
    </xf>
    <xf numFmtId="165" fontId="10" fillId="5" borderId="2" xfId="0" applyNumberFormat="1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vertical="top"/>
    </xf>
    <xf numFmtId="164" fontId="3" fillId="2" borderId="2" xfId="0" applyNumberFormat="1" applyFont="1" applyFill="1" applyBorder="1" applyAlignment="1">
      <alignment horizontal="right" vertical="center"/>
    </xf>
    <xf numFmtId="0" fontId="5" fillId="0" borderId="0" xfId="0" applyFont="1"/>
    <xf numFmtId="165" fontId="6" fillId="5" borderId="2" xfId="0" applyNumberFormat="1" applyFont="1" applyFill="1" applyBorder="1" applyAlignment="1">
      <alignment horizontal="center" vertical="center" wrapText="1"/>
    </xf>
    <xf numFmtId="49" fontId="11" fillId="0" borderId="2" xfId="0" applyNumberFormat="1" applyFont="1" applyBorder="1" applyAlignment="1">
      <alignment vertical="center" wrapText="1"/>
    </xf>
    <xf numFmtId="4" fontId="10" fillId="0" borderId="2" xfId="0" applyNumberFormat="1" applyFont="1" applyFill="1" applyBorder="1" applyAlignment="1">
      <alignment vertical="center"/>
    </xf>
    <xf numFmtId="10" fontId="3" fillId="5" borderId="2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vertical="top" wrapText="1"/>
    </xf>
    <xf numFmtId="10" fontId="10" fillId="0" borderId="2" xfId="0" applyNumberFormat="1" applyFont="1" applyFill="1" applyBorder="1" applyAlignment="1">
      <alignment horizontal="center" vertical="center"/>
    </xf>
    <xf numFmtId="164" fontId="3" fillId="5" borderId="2" xfId="0" applyNumberFormat="1" applyFont="1" applyFill="1" applyBorder="1" applyAlignment="1">
      <alignment horizontal="right" vertical="center"/>
    </xf>
    <xf numFmtId="0" fontId="12" fillId="0" borderId="4" xfId="0" applyFont="1" applyBorder="1" applyAlignment="1">
      <alignment horizontal="center" vertical="center"/>
    </xf>
    <xf numFmtId="0" fontId="10" fillId="6" borderId="2" xfId="0" applyFont="1" applyFill="1" applyBorder="1" applyAlignment="1">
      <alignment horizontal="left" vertical="center" wrapText="1"/>
    </xf>
    <xf numFmtId="164" fontId="10" fillId="0" borderId="2" xfId="0" applyNumberFormat="1" applyFont="1" applyFill="1" applyBorder="1" applyAlignment="1">
      <alignment horizontal="right" vertical="center" indent="1"/>
    </xf>
    <xf numFmtId="165" fontId="10" fillId="0" borderId="0" xfId="0" applyNumberFormat="1" applyFont="1" applyBorder="1" applyAlignment="1">
      <alignment horizontal="right" vertical="top"/>
    </xf>
    <xf numFmtId="165" fontId="10" fillId="0" borderId="0" xfId="0" applyNumberFormat="1" applyFont="1" applyBorder="1" applyAlignment="1">
      <alignment horizontal="center" vertical="center"/>
    </xf>
    <xf numFmtId="10" fontId="12" fillId="0" borderId="0" xfId="0" applyNumberFormat="1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1" fillId="0" borderId="2" xfId="0" applyFont="1" applyBorder="1" applyAlignment="1">
      <alignment vertical="top" wrapText="1"/>
    </xf>
    <xf numFmtId="10" fontId="13" fillId="0" borderId="2" xfId="0" applyNumberFormat="1" applyFont="1" applyFill="1" applyBorder="1" applyAlignment="1">
      <alignment vertical="center" wrapText="1"/>
    </xf>
    <xf numFmtId="10" fontId="3" fillId="0" borderId="2" xfId="0" applyNumberFormat="1" applyFont="1" applyFill="1" applyBorder="1" applyAlignment="1">
      <alignment vertical="center"/>
    </xf>
    <xf numFmtId="165" fontId="13" fillId="0" borderId="2" xfId="0" applyNumberFormat="1" applyFont="1" applyFill="1" applyBorder="1" applyAlignment="1">
      <alignment horizontal="center" vertical="center" wrapText="1"/>
    </xf>
    <xf numFmtId="165" fontId="13" fillId="6" borderId="2" xfId="0" applyNumberFormat="1" applyFont="1" applyFill="1" applyBorder="1" applyAlignment="1">
      <alignment vertical="center" wrapText="1"/>
    </xf>
    <xf numFmtId="165" fontId="3" fillId="0" borderId="2" xfId="0" applyNumberFormat="1" applyFont="1" applyFill="1" applyBorder="1" applyAlignment="1">
      <alignment vertical="center"/>
    </xf>
    <xf numFmtId="164" fontId="3" fillId="0" borderId="2" xfId="0" applyNumberFormat="1" applyFont="1" applyFill="1" applyBorder="1" applyAlignment="1">
      <alignment vertical="center"/>
    </xf>
    <xf numFmtId="165" fontId="13" fillId="0" borderId="2" xfId="0" applyNumberFormat="1" applyFont="1" applyBorder="1" applyAlignment="1">
      <alignment vertical="center"/>
    </xf>
    <xf numFmtId="0" fontId="14" fillId="0" borderId="0" xfId="0" applyFont="1" applyAlignment="1">
      <alignment vertical="top"/>
    </xf>
    <xf numFmtId="0" fontId="2" fillId="6" borderId="0" xfId="0" applyFont="1" applyFill="1"/>
    <xf numFmtId="0" fontId="14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7"/>
  <sheetViews>
    <sheetView tabSelected="1" zoomScaleNormal="100" workbookViewId="0">
      <pane xSplit="2" ySplit="5" topLeftCell="C6" activePane="bottomRight" state="frozen"/>
      <selection pane="topRight" activeCell="C1" sqref="C1"/>
      <selection pane="bottomLeft" activeCell="A8" sqref="A8"/>
      <selection pane="bottomRight" activeCell="H10" sqref="H10"/>
    </sheetView>
  </sheetViews>
  <sheetFormatPr defaultRowHeight="15" outlineLevelRow="1" x14ac:dyDescent="0.25"/>
  <cols>
    <col min="1" max="1" width="0" hidden="1" customWidth="1"/>
    <col min="2" max="2" width="45.7109375" style="85" customWidth="1"/>
    <col min="3" max="3" width="17.28515625" style="2" customWidth="1"/>
    <col min="4" max="4" width="15.85546875" style="2" customWidth="1"/>
    <col min="5" max="5" width="12.7109375" style="2" customWidth="1"/>
    <col min="6" max="6" width="14.85546875" style="2" customWidth="1"/>
    <col min="7" max="7" width="15.28515625" style="2" customWidth="1"/>
    <col min="8" max="9" width="14.42578125" style="2" customWidth="1"/>
    <col min="10" max="10" width="17.42578125" style="2" customWidth="1"/>
    <col min="11" max="11" width="15.5703125" style="2" customWidth="1"/>
    <col min="13" max="13" width="29" customWidth="1"/>
  </cols>
  <sheetData>
    <row r="1" spans="1:13" ht="16.5" customHeight="1" x14ac:dyDescent="0.25">
      <c r="B1" s="1" t="s">
        <v>0</v>
      </c>
      <c r="C1" s="1"/>
      <c r="D1" s="1"/>
      <c r="E1" s="1"/>
      <c r="F1" s="1"/>
      <c r="G1" s="1"/>
      <c r="H1" s="1"/>
      <c r="I1" s="1"/>
      <c r="J1" s="1"/>
    </row>
    <row r="2" spans="1:13" ht="15.75" customHeight="1" x14ac:dyDescent="0.2">
      <c r="A2" s="3"/>
      <c r="B2" s="4"/>
      <c r="C2" s="4"/>
      <c r="D2" s="4"/>
      <c r="E2" s="4"/>
      <c r="F2" s="4"/>
      <c r="G2" s="4"/>
      <c r="H2" s="4"/>
      <c r="I2" s="4"/>
      <c r="J2" s="4"/>
      <c r="K2" s="5" t="s">
        <v>1</v>
      </c>
    </row>
    <row r="3" spans="1:13" s="13" customFormat="1" ht="21" customHeight="1" x14ac:dyDescent="0.2">
      <c r="A3" s="6"/>
      <c r="B3" s="7" t="s">
        <v>2</v>
      </c>
      <c r="C3" s="8" t="s">
        <v>3</v>
      </c>
      <c r="D3" s="9" t="s">
        <v>4</v>
      </c>
      <c r="E3" s="9" t="s">
        <v>5</v>
      </c>
      <c r="F3" s="9" t="s">
        <v>6</v>
      </c>
      <c r="G3" s="9" t="s">
        <v>7</v>
      </c>
      <c r="H3" s="10" t="s">
        <v>8</v>
      </c>
      <c r="I3" s="11"/>
      <c r="J3" s="12"/>
      <c r="K3" s="9" t="s">
        <v>9</v>
      </c>
    </row>
    <row r="4" spans="1:13" s="13" customFormat="1" ht="78.75" customHeight="1" x14ac:dyDescent="0.2">
      <c r="B4" s="7"/>
      <c r="C4" s="14"/>
      <c r="D4" s="15"/>
      <c r="E4" s="15"/>
      <c r="F4" s="15"/>
      <c r="G4" s="15"/>
      <c r="H4" s="16" t="s">
        <v>10</v>
      </c>
      <c r="I4" s="17" t="s">
        <v>11</v>
      </c>
      <c r="J4" s="17" t="s">
        <v>12</v>
      </c>
      <c r="K4" s="15"/>
      <c r="M4" s="18"/>
    </row>
    <row r="5" spans="1:13" s="19" customFormat="1" ht="12.75" customHeight="1" x14ac:dyDescent="0.25">
      <c r="B5" s="20">
        <v>1</v>
      </c>
      <c r="C5" s="20">
        <f t="shared" ref="C5:K5" si="0">B5+1</f>
        <v>2</v>
      </c>
      <c r="D5" s="20">
        <f t="shared" si="0"/>
        <v>3</v>
      </c>
      <c r="E5" s="20">
        <f t="shared" si="0"/>
        <v>4</v>
      </c>
      <c r="F5" s="20">
        <v>5</v>
      </c>
      <c r="G5" s="20">
        <v>6</v>
      </c>
      <c r="H5" s="20">
        <f t="shared" si="0"/>
        <v>7</v>
      </c>
      <c r="I5" s="20">
        <f t="shared" si="0"/>
        <v>8</v>
      </c>
      <c r="J5" s="20">
        <f t="shared" si="0"/>
        <v>9</v>
      </c>
      <c r="K5" s="20">
        <f t="shared" si="0"/>
        <v>10</v>
      </c>
    </row>
    <row r="6" spans="1:13" s="19" customFormat="1" ht="26.25" hidden="1" customHeight="1" outlineLevel="1" x14ac:dyDescent="0.2">
      <c r="A6" s="21"/>
      <c r="B6" s="22" t="s">
        <v>13</v>
      </c>
      <c r="C6" s="23">
        <f>SUM(C7:C8)</f>
        <v>74655745.2579</v>
      </c>
      <c r="D6" s="23">
        <f>SUM(D7:D8)</f>
        <v>16957707.537689999</v>
      </c>
      <c r="E6" s="24">
        <f>D6/C6</f>
        <v>0.22714537881993149</v>
      </c>
      <c r="F6" s="23">
        <f>SUM(F7:F8)</f>
        <v>16368005.389209054</v>
      </c>
      <c r="G6" s="23">
        <f>G7+G8</f>
        <v>79187523.222580001</v>
      </c>
      <c r="H6" s="24">
        <f t="shared" ref="H6:H61" si="1">IF(C6=0,"",IF(G6=0,"",IF(C6/G6&gt;3,"рост.св.300%",C6/G6)))</f>
        <v>0.94277156576873733</v>
      </c>
      <c r="I6" s="24">
        <f>D6/F6</f>
        <v>1.0360277342570841</v>
      </c>
      <c r="J6" s="25">
        <f>D6-F6</f>
        <v>589702.14848094434</v>
      </c>
      <c r="K6" s="22"/>
    </row>
    <row r="7" spans="1:13" ht="18.75" hidden="1" customHeight="1" outlineLevel="1" x14ac:dyDescent="0.2">
      <c r="A7" s="26"/>
      <c r="B7" s="27" t="s">
        <v>14</v>
      </c>
      <c r="C7" s="25">
        <v>25510585.716110002</v>
      </c>
      <c r="D7" s="25">
        <v>6009310.6182500003</v>
      </c>
      <c r="E7" s="24">
        <f t="shared" ref="E7:E59" si="2">D7/C7</f>
        <v>0.23556145221922933</v>
      </c>
      <c r="F7" s="28">
        <v>6627665.6218100004</v>
      </c>
      <c r="G7" s="25">
        <v>29020908.423179999</v>
      </c>
      <c r="H7" s="24">
        <f t="shared" si="1"/>
        <v>0.8790415980133075</v>
      </c>
      <c r="I7" s="24">
        <f t="shared" ref="I7:I61" si="3">D7/F7</f>
        <v>0.90670093531497009</v>
      </c>
      <c r="J7" s="25">
        <f t="shared" ref="J7:J61" si="4">D7-F7</f>
        <v>-618355.0035600001</v>
      </c>
      <c r="K7" s="27"/>
    </row>
    <row r="8" spans="1:13" ht="30.75" customHeight="1" collapsed="1" x14ac:dyDescent="0.2">
      <c r="A8" s="26"/>
      <c r="B8" s="29" t="s">
        <v>15</v>
      </c>
      <c r="C8" s="23">
        <f>C9+C33</f>
        <v>49145159.541789994</v>
      </c>
      <c r="D8" s="23">
        <f>D9+D33</f>
        <v>10948396.919439999</v>
      </c>
      <c r="E8" s="24">
        <f t="shared" si="2"/>
        <v>0.22277670927347712</v>
      </c>
      <c r="F8" s="23">
        <f>F9+F33</f>
        <v>9740339.767399054</v>
      </c>
      <c r="G8" s="23">
        <f>G9+G33</f>
        <v>50166614.799400002</v>
      </c>
      <c r="H8" s="24">
        <f t="shared" si="1"/>
        <v>0.97963874457755473</v>
      </c>
      <c r="I8" s="24">
        <f t="shared" si="3"/>
        <v>1.1240261819289217</v>
      </c>
      <c r="J8" s="25">
        <f t="shared" si="4"/>
        <v>1208057.1520409454</v>
      </c>
      <c r="K8" s="29"/>
    </row>
    <row r="9" spans="1:13" ht="22.5" customHeight="1" x14ac:dyDescent="0.2">
      <c r="B9" s="30" t="s">
        <v>16</v>
      </c>
      <c r="C9" s="31">
        <f>C10+C13+C20+C24+C28+C31+C32</f>
        <v>45491063.599999994</v>
      </c>
      <c r="D9" s="31">
        <f>D10+D13+D20+D24+D28+D31+D32</f>
        <v>9173128.4387999997</v>
      </c>
      <c r="E9" s="32">
        <f t="shared" si="2"/>
        <v>0.20164682275751408</v>
      </c>
      <c r="F9" s="31">
        <f>F10+F13+F20+F24+F28+F31+F32</f>
        <v>9045865.7646590546</v>
      </c>
      <c r="G9" s="31">
        <f>G10+G13+G20+G24+G28+G31+G32</f>
        <v>45562477.822520003</v>
      </c>
      <c r="H9" s="32">
        <f t="shared" si="1"/>
        <v>0.9984326088937</v>
      </c>
      <c r="I9" s="32">
        <f t="shared" si="3"/>
        <v>1.0140686007787274</v>
      </c>
      <c r="J9" s="33">
        <f t="shared" si="4"/>
        <v>127262.67414094508</v>
      </c>
      <c r="K9" s="34">
        <f t="shared" ref="K9:K32" si="5">D9/$D$9</f>
        <v>1</v>
      </c>
    </row>
    <row r="10" spans="1:13" ht="23.25" customHeight="1" x14ac:dyDescent="0.2">
      <c r="B10" s="35" t="s">
        <v>17</v>
      </c>
      <c r="C10" s="36">
        <f>SUM(C11:C12)</f>
        <v>26477847.800000001</v>
      </c>
      <c r="D10" s="36">
        <f>SUM(D11:D12)</f>
        <v>5510665.2701900005</v>
      </c>
      <c r="E10" s="37">
        <f t="shared" si="2"/>
        <v>0.20812361003865279</v>
      </c>
      <c r="F10" s="36">
        <f>SUM(F11:F12)</f>
        <v>5425166.5161300004</v>
      </c>
      <c r="G10" s="36">
        <f>G11+G12</f>
        <v>26025420.260499999</v>
      </c>
      <c r="H10" s="38">
        <f t="shared" si="1"/>
        <v>1.017384062772914</v>
      </c>
      <c r="I10" s="37">
        <f t="shared" si="3"/>
        <v>1.0157596552669483</v>
      </c>
      <c r="J10" s="39">
        <f t="shared" si="4"/>
        <v>85498.754060000181</v>
      </c>
      <c r="K10" s="40">
        <f>D10/$D$9</f>
        <v>0.60074001001460831</v>
      </c>
    </row>
    <row r="11" spans="1:13" ht="18" customHeight="1" x14ac:dyDescent="0.2">
      <c r="B11" s="41" t="s">
        <v>18</v>
      </c>
      <c r="C11" s="42">
        <v>12211474.800000001</v>
      </c>
      <c r="D11" s="42">
        <v>2839966.34106</v>
      </c>
      <c r="E11" s="43">
        <f t="shared" si="2"/>
        <v>0.23256538522767126</v>
      </c>
      <c r="F11" s="42">
        <v>3255001.7488699998</v>
      </c>
      <c r="G11" s="42">
        <v>11799034.152520001</v>
      </c>
      <c r="H11" s="44">
        <f t="shared" si="1"/>
        <v>1.0349554584001193</v>
      </c>
      <c r="I11" s="43">
        <f t="shared" si="3"/>
        <v>0.87249303077822227</v>
      </c>
      <c r="J11" s="42">
        <f t="shared" si="4"/>
        <v>-415035.40780999977</v>
      </c>
      <c r="K11" s="45">
        <f>D11/$D$9</f>
        <v>0.30959626914713906</v>
      </c>
    </row>
    <row r="12" spans="1:13" ht="15.75" x14ac:dyDescent="0.2">
      <c r="B12" s="46" t="s">
        <v>19</v>
      </c>
      <c r="C12" s="42">
        <v>14266373</v>
      </c>
      <c r="D12" s="42">
        <v>2670698.9291300001</v>
      </c>
      <c r="E12" s="43">
        <f t="shared" si="2"/>
        <v>0.18720237646457163</v>
      </c>
      <c r="F12" s="42">
        <v>2170164.7672600001</v>
      </c>
      <c r="G12" s="42">
        <v>14226386.10798</v>
      </c>
      <c r="H12" s="44">
        <f t="shared" si="1"/>
        <v>1.0028107554312455</v>
      </c>
      <c r="I12" s="43">
        <f t="shared" si="3"/>
        <v>1.2306433914241282</v>
      </c>
      <c r="J12" s="42">
        <f t="shared" si="4"/>
        <v>500534.16186999995</v>
      </c>
      <c r="K12" s="45">
        <f t="shared" si="5"/>
        <v>0.29114374086746925</v>
      </c>
    </row>
    <row r="13" spans="1:13" ht="28.5" x14ac:dyDescent="0.2">
      <c r="B13" s="47" t="s">
        <v>20</v>
      </c>
      <c r="C13" s="36">
        <f>SUM(C14:C18,C19:C19)</f>
        <v>7228826</v>
      </c>
      <c r="D13" s="36">
        <f>SUM(D14:D18,D19:D19)</f>
        <v>1720925.5802000002</v>
      </c>
      <c r="E13" s="37">
        <f t="shared" si="2"/>
        <v>0.23806432471884095</v>
      </c>
      <c r="F13" s="36">
        <f>SUM(F14:F18,F19:F19)</f>
        <v>1740910.32021</v>
      </c>
      <c r="G13" s="36">
        <f>G14+G15+G16+G17+G18+G19</f>
        <v>7755280.6468500011</v>
      </c>
      <c r="H13" s="38">
        <f t="shared" si="1"/>
        <v>0.93211662210266577</v>
      </c>
      <c r="I13" s="37">
        <f t="shared" si="3"/>
        <v>0.98852052298271798</v>
      </c>
      <c r="J13" s="39">
        <f t="shared" si="4"/>
        <v>-19984.740009999834</v>
      </c>
      <c r="K13" s="40">
        <f>D13/$D$9</f>
        <v>0.1876050893303666</v>
      </c>
    </row>
    <row r="14" spans="1:13" s="48" customFormat="1" ht="30" x14ac:dyDescent="0.2">
      <c r="B14" s="49" t="s">
        <v>21</v>
      </c>
      <c r="C14" s="50">
        <v>0</v>
      </c>
      <c r="D14" s="50">
        <v>-518.02449999999999</v>
      </c>
      <c r="E14" s="43" t="e">
        <f t="shared" si="2"/>
        <v>#DIV/0!</v>
      </c>
      <c r="F14" s="50">
        <v>20.832000000000001</v>
      </c>
      <c r="G14" s="50">
        <v>291.97750000000002</v>
      </c>
      <c r="H14" s="44" t="str">
        <f t="shared" si="1"/>
        <v/>
      </c>
      <c r="I14" s="43">
        <f t="shared" si="3"/>
        <v>-24.866767473118276</v>
      </c>
      <c r="J14" s="42">
        <f t="shared" si="4"/>
        <v>-538.85649999999998</v>
      </c>
      <c r="K14" s="45">
        <f t="shared" si="5"/>
        <v>-5.6471955391890968E-5</v>
      </c>
    </row>
    <row r="15" spans="1:13" ht="15.75" x14ac:dyDescent="0.2">
      <c r="B15" s="46" t="s">
        <v>22</v>
      </c>
      <c r="C15" s="42">
        <v>1201149</v>
      </c>
      <c r="D15" s="42">
        <v>347148.70600000001</v>
      </c>
      <c r="E15" s="43">
        <f t="shared" si="2"/>
        <v>0.28901385756471515</v>
      </c>
      <c r="F15" s="42">
        <v>209789.09500999999</v>
      </c>
      <c r="G15" s="42">
        <v>1221893.845</v>
      </c>
      <c r="H15" s="44">
        <f t="shared" si="1"/>
        <v>0.98302238358521232</v>
      </c>
      <c r="I15" s="43">
        <f t="shared" si="3"/>
        <v>1.6547509582585906</v>
      </c>
      <c r="J15" s="42">
        <f t="shared" si="4"/>
        <v>137359.61099000002</v>
      </c>
      <c r="K15" s="45">
        <f t="shared" si="5"/>
        <v>3.7844090848183187E-2</v>
      </c>
    </row>
    <row r="16" spans="1:13" ht="34.5" customHeight="1" x14ac:dyDescent="0.2">
      <c r="B16" s="41" t="s">
        <v>23</v>
      </c>
      <c r="C16" s="42">
        <v>1369367.9</v>
      </c>
      <c r="D16" s="42">
        <v>253990.83334000001</v>
      </c>
      <c r="E16" s="43">
        <f t="shared" si="2"/>
        <v>0.18548034705647767</v>
      </c>
      <c r="F16" s="42">
        <v>252298.28312000001</v>
      </c>
      <c r="G16" s="42">
        <v>1126176.6980300001</v>
      </c>
      <c r="H16" s="44">
        <f t="shared" si="1"/>
        <v>1.21594408976443</v>
      </c>
      <c r="I16" s="43">
        <f t="shared" si="3"/>
        <v>1.0067085284888562</v>
      </c>
      <c r="J16" s="42">
        <f t="shared" si="4"/>
        <v>1692.5502200000046</v>
      </c>
      <c r="K16" s="45">
        <f t="shared" si="5"/>
        <v>2.7688572664662951E-2</v>
      </c>
    </row>
    <row r="17" spans="2:11" ht="34.5" customHeight="1" x14ac:dyDescent="0.2">
      <c r="B17" s="41" t="s">
        <v>24</v>
      </c>
      <c r="C17" s="42">
        <v>40969</v>
      </c>
      <c r="D17" s="42">
        <v>10781.812320000001</v>
      </c>
      <c r="E17" s="43">
        <f t="shared" si="2"/>
        <v>0.26317001440113258</v>
      </c>
      <c r="F17" s="42">
        <v>7776.10653</v>
      </c>
      <c r="G17" s="42">
        <v>45283.151969999999</v>
      </c>
      <c r="H17" s="44">
        <f t="shared" si="1"/>
        <v>0.90472942402820999</v>
      </c>
      <c r="I17" s="43">
        <f t="shared" si="3"/>
        <v>1.3865309430116566</v>
      </c>
      <c r="J17" s="42">
        <f t="shared" si="4"/>
        <v>3005.7057900000009</v>
      </c>
      <c r="K17" s="45">
        <f>D17/$D$9</f>
        <v>1.1753691657031288E-3</v>
      </c>
    </row>
    <row r="18" spans="2:11" ht="123" customHeight="1" x14ac:dyDescent="0.2">
      <c r="B18" s="51" t="s">
        <v>25</v>
      </c>
      <c r="C18" s="42">
        <v>959.4</v>
      </c>
      <c r="D18" s="42">
        <v>368.92361</v>
      </c>
      <c r="E18" s="43">
        <f t="shared" si="2"/>
        <v>0.38453576193454242</v>
      </c>
      <c r="F18" s="42">
        <v>255.15460000000002</v>
      </c>
      <c r="G18" s="42">
        <v>1463.7500400000001</v>
      </c>
      <c r="H18" s="44">
        <f t="shared" si="1"/>
        <v>0.6554397771357191</v>
      </c>
      <c r="I18" s="43">
        <f t="shared" si="3"/>
        <v>1.4458826531052154</v>
      </c>
      <c r="J18" s="42">
        <f t="shared" si="4"/>
        <v>113.76900999999998</v>
      </c>
      <c r="K18" s="45">
        <f t="shared" si="5"/>
        <v>4.0217861601015745E-5</v>
      </c>
    </row>
    <row r="19" spans="2:11" ht="30" customHeight="1" x14ac:dyDescent="0.2">
      <c r="B19" s="41" t="s">
        <v>26</v>
      </c>
      <c r="C19" s="42">
        <v>4616380.7</v>
      </c>
      <c r="D19" s="42">
        <v>1109153.3294299999</v>
      </c>
      <c r="E19" s="43">
        <f t="shared" si="2"/>
        <v>0.24026470118246529</v>
      </c>
      <c r="F19" s="42">
        <v>1270770.84895</v>
      </c>
      <c r="G19" s="42">
        <v>5360171.2243100004</v>
      </c>
      <c r="H19" s="44">
        <f t="shared" si="1"/>
        <v>0.86123754387981399</v>
      </c>
      <c r="I19" s="43">
        <f t="shared" si="3"/>
        <v>0.87281930518508521</v>
      </c>
      <c r="J19" s="42">
        <f t="shared" si="4"/>
        <v>-161617.51952000009</v>
      </c>
      <c r="K19" s="45">
        <f t="shared" si="5"/>
        <v>0.12091331074560817</v>
      </c>
    </row>
    <row r="20" spans="2:11" ht="20.25" customHeight="1" x14ac:dyDescent="0.2">
      <c r="B20" s="52" t="s">
        <v>27</v>
      </c>
      <c r="C20" s="36">
        <f>SUM(C21:C23)</f>
        <v>8443896</v>
      </c>
      <c r="D20" s="36">
        <f>SUM(D21:D23)</f>
        <v>1182681.9178399998</v>
      </c>
      <c r="E20" s="37">
        <f t="shared" si="2"/>
        <v>0.14006353439691818</v>
      </c>
      <c r="F20" s="36">
        <f>SUM(F21:F23)</f>
        <v>1078870.55265</v>
      </c>
      <c r="G20" s="36">
        <f>G21+G22+G23</f>
        <v>8368589.7142000003</v>
      </c>
      <c r="H20" s="38">
        <f t="shared" si="1"/>
        <v>1.008998682976681</v>
      </c>
      <c r="I20" s="37">
        <f t="shared" si="3"/>
        <v>1.0962222621935604</v>
      </c>
      <c r="J20" s="39">
        <f t="shared" si="4"/>
        <v>103811.36518999981</v>
      </c>
      <c r="K20" s="40">
        <f t="shared" si="5"/>
        <v>0.12892896090253747</v>
      </c>
    </row>
    <row r="21" spans="2:11" ht="30.75" customHeight="1" x14ac:dyDescent="0.2">
      <c r="B21" s="41" t="s">
        <v>28</v>
      </c>
      <c r="C21" s="42">
        <v>8220136</v>
      </c>
      <c r="D21" s="42">
        <v>1105613.9033499998</v>
      </c>
      <c r="E21" s="43">
        <f t="shared" si="2"/>
        <v>0.13450068263469117</v>
      </c>
      <c r="F21" s="42">
        <v>1031643.30955</v>
      </c>
      <c r="G21" s="42">
        <v>8139677.1752700005</v>
      </c>
      <c r="H21" s="44">
        <f t="shared" si="1"/>
        <v>1.0098847685230625</v>
      </c>
      <c r="I21" s="43">
        <f t="shared" si="3"/>
        <v>1.0717017142603926</v>
      </c>
      <c r="J21" s="42">
        <f t="shared" si="4"/>
        <v>73970.593799999799</v>
      </c>
      <c r="K21" s="45">
        <f t="shared" si="5"/>
        <v>0.12052746352853125</v>
      </c>
    </row>
    <row r="22" spans="2:11" ht="19.5" hidden="1" customHeight="1" outlineLevel="1" x14ac:dyDescent="0.2">
      <c r="B22" s="41" t="s">
        <v>29</v>
      </c>
      <c r="C22" s="42">
        <v>0</v>
      </c>
      <c r="D22" s="42">
        <v>0</v>
      </c>
      <c r="E22" s="43" t="e">
        <f t="shared" si="2"/>
        <v>#DIV/0!</v>
      </c>
      <c r="F22" s="42">
        <v>0</v>
      </c>
      <c r="G22" s="42">
        <v>0</v>
      </c>
      <c r="H22" s="44" t="str">
        <f t="shared" si="1"/>
        <v/>
      </c>
      <c r="I22" s="43" t="e">
        <f t="shared" si="3"/>
        <v>#DIV/0!</v>
      </c>
      <c r="J22" s="42">
        <f t="shared" si="4"/>
        <v>0</v>
      </c>
      <c r="K22" s="45">
        <f t="shared" si="5"/>
        <v>0</v>
      </c>
    </row>
    <row r="23" spans="2:11" ht="19.5" customHeight="1" collapsed="1" x14ac:dyDescent="0.2">
      <c r="B23" s="41" t="s">
        <v>30</v>
      </c>
      <c r="C23" s="42">
        <v>223760</v>
      </c>
      <c r="D23" s="42">
        <v>77068.014490000001</v>
      </c>
      <c r="E23" s="43">
        <f t="shared" si="2"/>
        <v>0.34442266039506614</v>
      </c>
      <c r="F23" s="42">
        <v>47227.2431</v>
      </c>
      <c r="G23" s="42">
        <v>228912.53893000001</v>
      </c>
      <c r="H23" s="44">
        <f t="shared" si="1"/>
        <v>0.97749123331520249</v>
      </c>
      <c r="I23" s="43">
        <f t="shared" si="3"/>
        <v>1.6318550360183952</v>
      </c>
      <c r="J23" s="42">
        <f t="shared" si="4"/>
        <v>29840.771390000002</v>
      </c>
      <c r="K23" s="45">
        <f t="shared" si="5"/>
        <v>8.4014973740062227E-3</v>
      </c>
    </row>
    <row r="24" spans="2:11" ht="19.5" customHeight="1" x14ac:dyDescent="0.2">
      <c r="B24" s="53" t="s">
        <v>31</v>
      </c>
      <c r="C24" s="36">
        <f>SUM(C25:C27)</f>
        <v>3238479</v>
      </c>
      <c r="D24" s="36">
        <f>SUM(D25:D27)</f>
        <v>727162.26317999989</v>
      </c>
      <c r="E24" s="37">
        <f t="shared" si="2"/>
        <v>0.22453820549091097</v>
      </c>
      <c r="F24" s="36">
        <f>SUM(F25:F27)</f>
        <v>777895.40656000003</v>
      </c>
      <c r="G24" s="39">
        <f>G25+G26+G27</f>
        <v>3300815.5860000001</v>
      </c>
      <c r="H24" s="38">
        <f t="shared" si="1"/>
        <v>0.98111479288197956</v>
      </c>
      <c r="I24" s="37">
        <f t="shared" si="3"/>
        <v>0.93478153624231863</v>
      </c>
      <c r="J24" s="39">
        <f t="shared" si="4"/>
        <v>-50733.14338000014</v>
      </c>
      <c r="K24" s="54">
        <f t="shared" si="5"/>
        <v>7.9270912647891045E-2</v>
      </c>
    </row>
    <row r="25" spans="2:11" ht="15.75" x14ac:dyDescent="0.2">
      <c r="B25" s="46" t="s">
        <v>32</v>
      </c>
      <c r="C25" s="42">
        <v>2350333</v>
      </c>
      <c r="D25" s="42">
        <v>640137.5359299999</v>
      </c>
      <c r="E25" s="43">
        <f t="shared" si="2"/>
        <v>0.27236035741743825</v>
      </c>
      <c r="F25" s="42">
        <v>675845.52924000006</v>
      </c>
      <c r="G25" s="42">
        <v>2328632.1197800003</v>
      </c>
      <c r="H25" s="44">
        <f t="shared" si="1"/>
        <v>1.0093191535217894</v>
      </c>
      <c r="I25" s="43">
        <f t="shared" si="3"/>
        <v>0.94716545162301446</v>
      </c>
      <c r="J25" s="42">
        <f t="shared" si="4"/>
        <v>-35707.993310000165</v>
      </c>
      <c r="K25" s="55">
        <f t="shared" si="5"/>
        <v>6.9783993563458782E-2</v>
      </c>
    </row>
    <row r="26" spans="2:11" ht="15.75" x14ac:dyDescent="0.2">
      <c r="B26" s="46" t="s">
        <v>33</v>
      </c>
      <c r="C26" s="42">
        <v>887306</v>
      </c>
      <c r="D26" s="42">
        <v>86814.727249999996</v>
      </c>
      <c r="E26" s="43">
        <f t="shared" si="2"/>
        <v>9.7840798157569089E-2</v>
      </c>
      <c r="F26" s="42">
        <v>101881.87732</v>
      </c>
      <c r="G26" s="42">
        <v>971399.46622000006</v>
      </c>
      <c r="H26" s="44">
        <f t="shared" si="1"/>
        <v>0.91343060281139299</v>
      </c>
      <c r="I26" s="43">
        <f t="shared" si="3"/>
        <v>0.85211157797303139</v>
      </c>
      <c r="J26" s="42">
        <f t="shared" si="4"/>
        <v>-15067.150070000003</v>
      </c>
      <c r="K26" s="55">
        <f t="shared" si="5"/>
        <v>9.4640261312373859E-3</v>
      </c>
    </row>
    <row r="27" spans="2:11" ht="15.75" x14ac:dyDescent="0.2">
      <c r="B27" s="46" t="s">
        <v>34</v>
      </c>
      <c r="C27" s="42">
        <v>840</v>
      </c>
      <c r="D27" s="42">
        <v>210</v>
      </c>
      <c r="E27" s="43">
        <f t="shared" si="2"/>
        <v>0.25</v>
      </c>
      <c r="F27" s="42">
        <v>168</v>
      </c>
      <c r="G27" s="42">
        <v>784</v>
      </c>
      <c r="H27" s="44">
        <f t="shared" si="1"/>
        <v>1.0714285714285714</v>
      </c>
      <c r="I27" s="43">
        <f t="shared" si="3"/>
        <v>1.25</v>
      </c>
      <c r="J27" s="42">
        <f t="shared" si="4"/>
        <v>42</v>
      </c>
      <c r="K27" s="55">
        <f t="shared" si="5"/>
        <v>2.2892953194872256E-5</v>
      </c>
    </row>
    <row r="28" spans="2:11" ht="35.25" customHeight="1" x14ac:dyDescent="0.2">
      <c r="B28" s="53" t="s">
        <v>35</v>
      </c>
      <c r="C28" s="36">
        <f>SUM(C29:C30)</f>
        <v>2248</v>
      </c>
      <c r="D28" s="36">
        <f>SUM(D29:D30)</f>
        <v>88.351370000000003</v>
      </c>
      <c r="E28" s="37">
        <f t="shared" si="2"/>
        <v>3.930221085409253E-2</v>
      </c>
      <c r="F28" s="36">
        <f>SUM(F29:F30)</f>
        <v>377.26872905523987</v>
      </c>
      <c r="G28" s="39">
        <f>G29+G30</f>
        <v>2910.8431999999998</v>
      </c>
      <c r="H28" s="56">
        <f t="shared" si="1"/>
        <v>0.77228481424214135</v>
      </c>
      <c r="I28" s="37">
        <f t="shared" si="3"/>
        <v>0.23418683605516522</v>
      </c>
      <c r="J28" s="39">
        <f t="shared" si="4"/>
        <v>-288.9173590552399</v>
      </c>
      <c r="K28" s="54">
        <f t="shared" si="5"/>
        <v>9.6315418005373366E-6</v>
      </c>
    </row>
    <row r="29" spans="2:11" ht="19.5" customHeight="1" x14ac:dyDescent="0.2">
      <c r="B29" s="41" t="s">
        <v>36</v>
      </c>
      <c r="C29" s="42">
        <v>16</v>
      </c>
      <c r="D29" s="42">
        <v>3.5682</v>
      </c>
      <c r="E29" s="43">
        <f t="shared" si="2"/>
        <v>0.2230125</v>
      </c>
      <c r="F29" s="42">
        <v>2.5427990552398434</v>
      </c>
      <c r="G29" s="42">
        <v>16.6068</v>
      </c>
      <c r="H29" s="44">
        <f t="shared" si="1"/>
        <v>0.96346075101765538</v>
      </c>
      <c r="I29" s="43">
        <f t="shared" si="3"/>
        <v>1.4032567743200763</v>
      </c>
      <c r="J29" s="42">
        <f t="shared" si="4"/>
        <v>1.0254009447601566</v>
      </c>
      <c r="K29" s="55">
        <f t="shared" si="5"/>
        <v>3.8898397899972944E-7</v>
      </c>
    </row>
    <row r="30" spans="2:11" ht="47.25" customHeight="1" x14ac:dyDescent="0.2">
      <c r="B30" s="41" t="s">
        <v>37</v>
      </c>
      <c r="C30" s="42">
        <v>2232</v>
      </c>
      <c r="D30" s="42">
        <v>84.783169999999998</v>
      </c>
      <c r="E30" s="43">
        <f t="shared" si="2"/>
        <v>3.7985291218637994E-2</v>
      </c>
      <c r="F30" s="42">
        <v>374.72593000000001</v>
      </c>
      <c r="G30" s="42">
        <v>2894.2363999999998</v>
      </c>
      <c r="H30" s="44">
        <f t="shared" si="1"/>
        <v>0.77118786841323683</v>
      </c>
      <c r="I30" s="43">
        <f t="shared" si="3"/>
        <v>0.22625381168578326</v>
      </c>
      <c r="J30" s="42">
        <f t="shared" si="4"/>
        <v>-289.94276000000002</v>
      </c>
      <c r="K30" s="55">
        <f t="shared" si="5"/>
        <v>9.2425578215376072E-6</v>
      </c>
    </row>
    <row r="31" spans="2:11" ht="15.75" x14ac:dyDescent="0.2">
      <c r="B31" s="57" t="s">
        <v>38</v>
      </c>
      <c r="C31" s="39">
        <v>99765.8</v>
      </c>
      <c r="D31" s="39">
        <v>31605.05602</v>
      </c>
      <c r="E31" s="37">
        <f t="shared" si="2"/>
        <v>0.31679248820738171</v>
      </c>
      <c r="F31" s="39">
        <v>22645.477260000003</v>
      </c>
      <c r="G31" s="39">
        <v>109460.74102</v>
      </c>
      <c r="H31" s="38">
        <f t="shared" si="1"/>
        <v>0.91142997087669453</v>
      </c>
      <c r="I31" s="37">
        <f t="shared" si="3"/>
        <v>1.3956453934325248</v>
      </c>
      <c r="J31" s="39">
        <f t="shared" si="4"/>
        <v>8959.5787599999967</v>
      </c>
      <c r="K31" s="54">
        <f t="shared" si="5"/>
        <v>3.4453955627960745E-3</v>
      </c>
    </row>
    <row r="32" spans="2:11" ht="31.5" x14ac:dyDescent="0.2">
      <c r="B32" s="53" t="s">
        <v>39</v>
      </c>
      <c r="C32" s="39">
        <v>1</v>
      </c>
      <c r="D32" s="39">
        <v>0</v>
      </c>
      <c r="E32" s="37">
        <f t="shared" si="2"/>
        <v>0</v>
      </c>
      <c r="F32" s="39">
        <v>0.22312000000000001</v>
      </c>
      <c r="G32" s="39">
        <v>3.075E-2</v>
      </c>
      <c r="H32" s="38" t="str">
        <f t="shared" si="1"/>
        <v>рост.св.300%</v>
      </c>
      <c r="I32" s="37">
        <f t="shared" si="3"/>
        <v>0</v>
      </c>
      <c r="J32" s="39">
        <f t="shared" si="4"/>
        <v>-0.22312000000000001</v>
      </c>
      <c r="K32" s="54">
        <f t="shared" si="5"/>
        <v>0</v>
      </c>
    </row>
    <row r="33" spans="2:11" s="59" customFormat="1" ht="21" customHeight="1" x14ac:dyDescent="0.2">
      <c r="B33" s="30" t="s">
        <v>40</v>
      </c>
      <c r="C33" s="31">
        <f>C34+C46+C50+C53+C56+C57+C59</f>
        <v>3654095.9417899991</v>
      </c>
      <c r="D33" s="31">
        <f>D34+D46+D50+D53+D56+D57+D59</f>
        <v>1775268.48064</v>
      </c>
      <c r="E33" s="32">
        <f t="shared" si="2"/>
        <v>0.48582973980983246</v>
      </c>
      <c r="F33" s="31">
        <f>F34+F46+F50+F53+F56+F57+F59</f>
        <v>694474.00274000014</v>
      </c>
      <c r="G33" s="58">
        <f>G34+G46+G50+G53+G56+G57+G59</f>
        <v>4604136.97688</v>
      </c>
      <c r="H33" s="32">
        <f t="shared" si="1"/>
        <v>0.7936549151641884</v>
      </c>
      <c r="I33" s="32">
        <f t="shared" si="3"/>
        <v>2.5562778068520902</v>
      </c>
      <c r="J33" s="33">
        <f t="shared" si="4"/>
        <v>1080794.4778999998</v>
      </c>
      <c r="K33" s="34">
        <f t="shared" ref="K33:K61" si="6">D33/$D$33</f>
        <v>1</v>
      </c>
    </row>
    <row r="34" spans="2:11" ht="46.5" customHeight="1" x14ac:dyDescent="0.2">
      <c r="B34" s="53" t="s">
        <v>41</v>
      </c>
      <c r="C34" s="36">
        <v>2788859.5241199997</v>
      </c>
      <c r="D34" s="36">
        <v>1566219.6143</v>
      </c>
      <c r="E34" s="37">
        <f t="shared" si="2"/>
        <v>0.56159860357047098</v>
      </c>
      <c r="F34" s="36">
        <v>418467.91698000004</v>
      </c>
      <c r="G34" s="36">
        <v>3522018.8469000002</v>
      </c>
      <c r="H34" s="60">
        <f t="shared" si="1"/>
        <v>0.79183549133324194</v>
      </c>
      <c r="I34" s="37">
        <f>D34/F34</f>
        <v>3.7427471754659147</v>
      </c>
      <c r="J34" s="39">
        <f t="shared" si="4"/>
        <v>1147751.69732</v>
      </c>
      <c r="K34" s="40">
        <f>D34/$D$33</f>
        <v>0.88224380220808296</v>
      </c>
    </row>
    <row r="35" spans="2:11" ht="65.25" customHeight="1" x14ac:dyDescent="0.2">
      <c r="B35" s="41" t="s">
        <v>42</v>
      </c>
      <c r="C35" s="42">
        <v>0</v>
      </c>
      <c r="D35" s="42">
        <v>0</v>
      </c>
      <c r="E35" s="43" t="e">
        <f t="shared" si="2"/>
        <v>#DIV/0!</v>
      </c>
      <c r="F35" s="42">
        <v>0</v>
      </c>
      <c r="G35" s="42">
        <v>22880.16315</v>
      </c>
      <c r="H35" s="44" t="str">
        <f>IF(C35=0,"",IF(G35=0,"",IF(C35/G35&gt;3,"рост.св.300%",C35/G35)))</f>
        <v/>
      </c>
      <c r="I35" s="43" t="e">
        <f>D35/F35</f>
        <v>#DIV/0!</v>
      </c>
      <c r="J35" s="42">
        <f t="shared" si="4"/>
        <v>0</v>
      </c>
      <c r="K35" s="55">
        <f t="shared" si="6"/>
        <v>0</v>
      </c>
    </row>
    <row r="36" spans="2:11" ht="20.25" customHeight="1" x14ac:dyDescent="0.2">
      <c r="B36" s="41" t="s">
        <v>43</v>
      </c>
      <c r="C36" s="42">
        <v>2727610.5166100003</v>
      </c>
      <c r="D36" s="42">
        <v>1549204.90493</v>
      </c>
      <c r="E36" s="43">
        <f t="shared" si="2"/>
        <v>0.56797145175089847</v>
      </c>
      <c r="F36" s="42">
        <v>411077.76101000002</v>
      </c>
      <c r="G36" s="42">
        <v>3431860.7362500001</v>
      </c>
      <c r="H36" s="44">
        <f>IF(C36=0,"",IF(G36=0,"",IF(C36/G36&gt;3,"рост.св.300%",C36/G36)))</f>
        <v>0.79479056005939941</v>
      </c>
      <c r="I36" s="43">
        <f>D36/F36</f>
        <v>3.7686419745103006</v>
      </c>
      <c r="J36" s="42">
        <f t="shared" si="4"/>
        <v>1138127.1439199999</v>
      </c>
      <c r="K36" s="55">
        <f t="shared" si="6"/>
        <v>0.87265950014022553</v>
      </c>
    </row>
    <row r="37" spans="2:11" ht="29.25" customHeight="1" x14ac:dyDescent="0.2">
      <c r="B37" s="41" t="s">
        <v>44</v>
      </c>
      <c r="C37" s="42">
        <v>16558.60759</v>
      </c>
      <c r="D37" s="42">
        <v>19.87913</v>
      </c>
      <c r="E37" s="43">
        <f t="shared" si="2"/>
        <v>1.2005314995208484E-3</v>
      </c>
      <c r="F37" s="42">
        <v>38.975629999999995</v>
      </c>
      <c r="G37" s="42">
        <v>13665.097220000001</v>
      </c>
      <c r="H37" s="44">
        <f t="shared" si="1"/>
        <v>1.2117445872075543</v>
      </c>
      <c r="I37" s="43">
        <f t="shared" si="3"/>
        <v>0.51003999165632474</v>
      </c>
      <c r="J37" s="42">
        <f t="shared" si="4"/>
        <v>-19.096499999999995</v>
      </c>
      <c r="K37" s="55">
        <f>D37/$D$33</f>
        <v>1.1197816114458022E-5</v>
      </c>
    </row>
    <row r="38" spans="2:11" ht="63.75" customHeight="1" x14ac:dyDescent="0.2">
      <c r="B38" s="41" t="s">
        <v>45</v>
      </c>
      <c r="C38" s="42">
        <v>13817.21298</v>
      </c>
      <c r="D38" s="42">
        <v>3182.7507400000004</v>
      </c>
      <c r="E38" s="43">
        <f t="shared" si="2"/>
        <v>0.2303467960294841</v>
      </c>
      <c r="F38" s="42">
        <v>2240.3576899999998</v>
      </c>
      <c r="G38" s="42">
        <v>13732.481199999998</v>
      </c>
      <c r="H38" s="44">
        <f t="shared" si="1"/>
        <v>1.006170172656053</v>
      </c>
      <c r="I38" s="43">
        <f t="shared" si="3"/>
        <v>1.4206440133227121</v>
      </c>
      <c r="J38" s="42">
        <f t="shared" si="4"/>
        <v>942.39305000000058</v>
      </c>
      <c r="K38" s="55">
        <f t="shared" si="6"/>
        <v>1.7928278312318094E-3</v>
      </c>
    </row>
    <row r="39" spans="2:11" ht="48" customHeight="1" x14ac:dyDescent="0.2">
      <c r="B39" s="41" t="s">
        <v>46</v>
      </c>
      <c r="C39" s="50">
        <f>(SUM(C40:C41))</f>
        <v>30462.527480000001</v>
      </c>
      <c r="D39" s="50">
        <f>(SUM(D40:D41))</f>
        <v>13738.075060000001</v>
      </c>
      <c r="E39" s="43">
        <f t="shared" si="2"/>
        <v>0.45098277117746244</v>
      </c>
      <c r="F39" s="50">
        <f>(SUM(F40:F41))</f>
        <v>3243.7709100000002</v>
      </c>
      <c r="G39" s="50">
        <f>(SUM(G40:G41))</f>
        <v>35717.927370000005</v>
      </c>
      <c r="H39" s="44">
        <f t="shared" si="1"/>
        <v>0.85286380602212408</v>
      </c>
      <c r="I39" s="43">
        <f t="shared" si="3"/>
        <v>4.2352174186061742</v>
      </c>
      <c r="J39" s="42">
        <f t="shared" si="4"/>
        <v>10494.30415</v>
      </c>
      <c r="K39" s="55">
        <f t="shared" si="6"/>
        <v>7.7385900835953017E-3</v>
      </c>
    </row>
    <row r="40" spans="2:11" ht="59.25" customHeight="1" x14ac:dyDescent="0.2">
      <c r="B40" s="61" t="s">
        <v>47</v>
      </c>
      <c r="C40" s="42">
        <v>16263.12385</v>
      </c>
      <c r="D40" s="42">
        <v>12077.599130000001</v>
      </c>
      <c r="E40" s="43">
        <f t="shared" si="2"/>
        <v>0.74263709982138526</v>
      </c>
      <c r="F40" s="42">
        <v>527.34401000000003</v>
      </c>
      <c r="G40" s="42">
        <v>25232.713640000002</v>
      </c>
      <c r="H40" s="44">
        <f t="shared" si="1"/>
        <v>0.64452536029335283</v>
      </c>
      <c r="I40" s="43">
        <f t="shared" si="3"/>
        <v>22.902695206493384</v>
      </c>
      <c r="J40" s="42">
        <f t="shared" si="4"/>
        <v>11550.25512</v>
      </c>
      <c r="K40" s="55">
        <f t="shared" si="6"/>
        <v>6.8032521625382087E-3</v>
      </c>
    </row>
    <row r="41" spans="2:11" ht="65.25" customHeight="1" x14ac:dyDescent="0.2">
      <c r="B41" s="61" t="s">
        <v>48</v>
      </c>
      <c r="C41" s="42">
        <v>14199.403630000001</v>
      </c>
      <c r="D41" s="42">
        <v>1660.4759299999998</v>
      </c>
      <c r="E41" s="43">
        <f t="shared" si="2"/>
        <v>0.11693983587393803</v>
      </c>
      <c r="F41" s="42">
        <v>2716.4268999999999</v>
      </c>
      <c r="G41" s="42">
        <v>10485.213730000001</v>
      </c>
      <c r="H41" s="44">
        <f t="shared" si="1"/>
        <v>1.3542312055473951</v>
      </c>
      <c r="I41" s="43">
        <f t="shared" si="3"/>
        <v>0.61127208319134219</v>
      </c>
      <c r="J41" s="42">
        <f t="shared" si="4"/>
        <v>-1055.9509700000001</v>
      </c>
      <c r="K41" s="55">
        <f t="shared" si="6"/>
        <v>9.3533792105709198E-4</v>
      </c>
    </row>
    <row r="42" spans="2:11" ht="78" customHeight="1" x14ac:dyDescent="0.2">
      <c r="B42" s="41" t="s">
        <v>49</v>
      </c>
      <c r="C42" s="42">
        <v>1.36832</v>
      </c>
      <c r="D42" s="42">
        <v>0.11092</v>
      </c>
      <c r="E42" s="43">
        <f t="shared" si="2"/>
        <v>8.1062909260991592E-2</v>
      </c>
      <c r="F42" s="42">
        <v>5.2300000000000003E-3</v>
      </c>
      <c r="G42" s="42">
        <v>1.3388699999999998</v>
      </c>
      <c r="H42" s="44">
        <f t="shared" si="1"/>
        <v>1.0219961609416899</v>
      </c>
      <c r="I42" s="43">
        <f t="shared" si="3"/>
        <v>21.208413001912046</v>
      </c>
      <c r="J42" s="42">
        <f t="shared" si="4"/>
        <v>0.10569000000000001</v>
      </c>
      <c r="K42" s="55">
        <f t="shared" si="6"/>
        <v>6.2480690222141699E-8</v>
      </c>
    </row>
    <row r="43" spans="2:11" ht="61.5" customHeight="1" x14ac:dyDescent="0.2">
      <c r="B43" s="41" t="s">
        <v>50</v>
      </c>
      <c r="C43" s="42">
        <v>322.86838</v>
      </c>
      <c r="D43" s="42">
        <v>68.926090000000002</v>
      </c>
      <c r="E43" s="43">
        <f t="shared" si="2"/>
        <v>0.21348045912702879</v>
      </c>
      <c r="F43" s="42">
        <v>55.829129999999999</v>
      </c>
      <c r="G43" s="42">
        <v>292.61784999999998</v>
      </c>
      <c r="H43" s="44">
        <f t="shared" si="1"/>
        <v>1.1033789633817623</v>
      </c>
      <c r="I43" s="43">
        <f>D43/F43</f>
        <v>1.2345900786918944</v>
      </c>
      <c r="J43" s="42">
        <f t="shared" si="4"/>
        <v>13.096960000000003</v>
      </c>
      <c r="K43" s="55">
        <f t="shared" si="6"/>
        <v>3.8825727348660828E-5</v>
      </c>
    </row>
    <row r="44" spans="2:11" ht="35.25" customHeight="1" x14ac:dyDescent="0.2">
      <c r="B44" s="49" t="s">
        <v>51</v>
      </c>
      <c r="C44" s="62">
        <v>79.099999999999994</v>
      </c>
      <c r="D44" s="62">
        <v>0</v>
      </c>
      <c r="E44" s="43">
        <f t="shared" si="2"/>
        <v>0</v>
      </c>
      <c r="F44" s="62">
        <v>1809.38669</v>
      </c>
      <c r="G44" s="62">
        <v>3858.6703900000002</v>
      </c>
      <c r="H44" s="44">
        <f t="shared" si="1"/>
        <v>2.0499289134670036E-2</v>
      </c>
      <c r="I44" s="43">
        <f>D44/F44</f>
        <v>0</v>
      </c>
      <c r="J44" s="42">
        <f t="shared" si="4"/>
        <v>-1809.38669</v>
      </c>
      <c r="K44" s="55">
        <f t="shared" si="6"/>
        <v>0</v>
      </c>
    </row>
    <row r="45" spans="2:11" ht="39" hidden="1" customHeight="1" outlineLevel="1" x14ac:dyDescent="0.2">
      <c r="B45" s="49" t="s">
        <v>52</v>
      </c>
      <c r="C45" s="42">
        <v>7.3227600000000006</v>
      </c>
      <c r="D45" s="42">
        <v>4.9674300000000002</v>
      </c>
      <c r="E45" s="43">
        <f t="shared" si="2"/>
        <v>0.67835488258525467</v>
      </c>
      <c r="F45" s="42">
        <v>1.8306900000000002</v>
      </c>
      <c r="G45" s="42">
        <v>9.8146000000000004</v>
      </c>
      <c r="H45" s="44">
        <f t="shared" si="1"/>
        <v>0.7461088582316141</v>
      </c>
      <c r="I45" s="43">
        <f>D45/F45</f>
        <v>2.7134195303410187</v>
      </c>
      <c r="J45" s="42">
        <f t="shared" si="4"/>
        <v>3.1367400000000001</v>
      </c>
      <c r="K45" s="55">
        <f t="shared" si="6"/>
        <v>2.7981288769398971E-6</v>
      </c>
    </row>
    <row r="46" spans="2:11" ht="32.25" customHeight="1" collapsed="1" x14ac:dyDescent="0.2">
      <c r="B46" s="53" t="s">
        <v>53</v>
      </c>
      <c r="C46" s="36">
        <f>SUM(C47:C49)</f>
        <v>105604.52742999999</v>
      </c>
      <c r="D46" s="36">
        <f>SUM(D47:D49)</f>
        <v>20045.317360000001</v>
      </c>
      <c r="E46" s="63">
        <f t="shared" si="2"/>
        <v>0.18981494305049609</v>
      </c>
      <c r="F46" s="36">
        <f>SUM(F47:F49)</f>
        <v>34154.868539999996</v>
      </c>
      <c r="G46" s="36">
        <f>SUM(G47:G49)</f>
        <v>109747.27154999999</v>
      </c>
      <c r="H46" s="38">
        <f t="shared" si="1"/>
        <v>0.96225196251815148</v>
      </c>
      <c r="I46" s="37">
        <f t="shared" si="3"/>
        <v>0.58689487668571194</v>
      </c>
      <c r="J46" s="39">
        <f t="shared" si="4"/>
        <v>-14109.551179999995</v>
      </c>
      <c r="K46" s="40">
        <f t="shared" si="6"/>
        <v>1.1291428636627113E-2</v>
      </c>
    </row>
    <row r="47" spans="2:11" ht="30" x14ac:dyDescent="0.2">
      <c r="B47" s="64" t="s">
        <v>54</v>
      </c>
      <c r="C47" s="42">
        <v>9989.5544100000006</v>
      </c>
      <c r="D47" s="42">
        <v>6232.3273200000003</v>
      </c>
      <c r="E47" s="65">
        <f t="shared" si="2"/>
        <v>0.62388441608177791</v>
      </c>
      <c r="F47" s="42">
        <v>5227.5307699999994</v>
      </c>
      <c r="G47" s="42">
        <v>15620.00972</v>
      </c>
      <c r="H47" s="44">
        <f t="shared" si="1"/>
        <v>0.6395357358330761</v>
      </c>
      <c r="I47" s="43">
        <f t="shared" si="3"/>
        <v>1.1922124601860546</v>
      </c>
      <c r="J47" s="42">
        <f t="shared" si="4"/>
        <v>1004.7965500000009</v>
      </c>
      <c r="K47" s="45">
        <f t="shared" si="6"/>
        <v>3.5106393134142679E-3</v>
      </c>
    </row>
    <row r="48" spans="2:11" ht="15.75" x14ac:dyDescent="0.2">
      <c r="B48" s="64" t="s">
        <v>55</v>
      </c>
      <c r="C48" s="42">
        <v>9169.5240199999989</v>
      </c>
      <c r="D48" s="42">
        <v>1378.4594999999999</v>
      </c>
      <c r="E48" s="65">
        <f t="shared" si="2"/>
        <v>0.15033054027596082</v>
      </c>
      <c r="F48" s="42">
        <v>69.977609999999999</v>
      </c>
      <c r="G48" s="42">
        <v>16314.21947</v>
      </c>
      <c r="H48" s="44">
        <f t="shared" si="1"/>
        <v>0.56205716962810959</v>
      </c>
      <c r="I48" s="43">
        <f t="shared" si="3"/>
        <v>19.698579302722685</v>
      </c>
      <c r="J48" s="42">
        <f t="shared" si="4"/>
        <v>1308.48189</v>
      </c>
      <c r="K48" s="45">
        <f t="shared" si="6"/>
        <v>7.7647945368976138E-4</v>
      </c>
    </row>
    <row r="49" spans="1:27" ht="15.75" x14ac:dyDescent="0.2">
      <c r="B49" s="64" t="s">
        <v>56</v>
      </c>
      <c r="C49" s="42">
        <v>86445.448999999993</v>
      </c>
      <c r="D49" s="42">
        <v>12434.53054</v>
      </c>
      <c r="E49" s="65">
        <f t="shared" si="2"/>
        <v>0.14384251205636053</v>
      </c>
      <c r="F49" s="42">
        <v>28857.36016</v>
      </c>
      <c r="G49" s="42">
        <v>77813.042359999992</v>
      </c>
      <c r="H49" s="44">
        <f t="shared" si="1"/>
        <v>1.1109377859827456</v>
      </c>
      <c r="I49" s="43">
        <f t="shared" si="3"/>
        <v>0.43089632839097503</v>
      </c>
      <c r="J49" s="42">
        <f t="shared" si="4"/>
        <v>-16422.82962</v>
      </c>
      <c r="K49" s="45">
        <f t="shared" si="6"/>
        <v>7.0043098695230831E-3</v>
      </c>
    </row>
    <row r="50" spans="1:27" ht="31.5" customHeight="1" x14ac:dyDescent="0.2">
      <c r="B50" s="53" t="s">
        <v>57</v>
      </c>
      <c r="C50" s="36">
        <f>SUM(C51:C52)</f>
        <v>70104.890159999995</v>
      </c>
      <c r="D50" s="36">
        <f>SUM(D51:D52)</f>
        <v>22169.838860000003</v>
      </c>
      <c r="E50" s="37">
        <f t="shared" si="2"/>
        <v>0.31623812275294783</v>
      </c>
      <c r="F50" s="36">
        <f>SUM(F51:F52)</f>
        <v>118264.96772</v>
      </c>
      <c r="G50" s="66">
        <f>G51+G52</f>
        <v>192120.20575999998</v>
      </c>
      <c r="H50" s="37">
        <f t="shared" si="1"/>
        <v>0.36490118195884241</v>
      </c>
      <c r="I50" s="37">
        <f t="shared" si="3"/>
        <v>0.18745905306877128</v>
      </c>
      <c r="J50" s="39">
        <f t="shared" si="4"/>
        <v>-96095.128859999997</v>
      </c>
      <c r="K50" s="40">
        <f t="shared" si="6"/>
        <v>1.2488161143945721E-2</v>
      </c>
    </row>
    <row r="51" spans="1:27" ht="15.75" x14ac:dyDescent="0.2">
      <c r="B51" s="64" t="s">
        <v>58</v>
      </c>
      <c r="C51" s="42">
        <v>11458.47501</v>
      </c>
      <c r="D51" s="42">
        <v>2277.9151099999999</v>
      </c>
      <c r="E51" s="43">
        <f t="shared" si="2"/>
        <v>0.19879740611311941</v>
      </c>
      <c r="F51" s="42">
        <v>2338.4438700000001</v>
      </c>
      <c r="G51" s="42">
        <v>13497.224289999998</v>
      </c>
      <c r="H51" s="44">
        <f t="shared" si="1"/>
        <v>0.84895047780227717</v>
      </c>
      <c r="I51" s="43">
        <f t="shared" si="3"/>
        <v>0.97411579521898028</v>
      </c>
      <c r="J51" s="42">
        <f t="shared" si="4"/>
        <v>-60.528760000000148</v>
      </c>
      <c r="K51" s="45">
        <f t="shared" si="6"/>
        <v>1.2831383730638824E-3</v>
      </c>
    </row>
    <row r="52" spans="1:27" ht="20.25" customHeight="1" x14ac:dyDescent="0.2">
      <c r="B52" s="64" t="s">
        <v>59</v>
      </c>
      <c r="C52" s="42">
        <v>58646.415150000001</v>
      </c>
      <c r="D52" s="42">
        <v>19891.923750000002</v>
      </c>
      <c r="E52" s="43">
        <f t="shared" si="2"/>
        <v>0.3391839671550666</v>
      </c>
      <c r="F52" s="42">
        <v>115926.52385</v>
      </c>
      <c r="G52" s="42">
        <v>178622.98147</v>
      </c>
      <c r="H52" s="44">
        <f t="shared" si="1"/>
        <v>0.32832513860961254</v>
      </c>
      <c r="I52" s="43">
        <f t="shared" si="3"/>
        <v>0.1715907894878192</v>
      </c>
      <c r="J52" s="42">
        <f t="shared" si="4"/>
        <v>-96034.600099999996</v>
      </c>
      <c r="K52" s="45">
        <f t="shared" si="6"/>
        <v>1.1205022770881838E-2</v>
      </c>
    </row>
    <row r="53" spans="1:27" ht="34.5" customHeight="1" x14ac:dyDescent="0.2">
      <c r="B53" s="53" t="s">
        <v>60</v>
      </c>
      <c r="C53" s="36">
        <f>C54+C55</f>
        <v>13107.90965</v>
      </c>
      <c r="D53" s="36">
        <f>D54+D55</f>
        <v>2754.93667</v>
      </c>
      <c r="E53" s="37">
        <f t="shared" si="2"/>
        <v>0.21017360842123292</v>
      </c>
      <c r="F53" s="36">
        <f>F54+F55</f>
        <v>1744.3458800000001</v>
      </c>
      <c r="G53" s="36">
        <f>G54+G55</f>
        <v>20983.078070000003</v>
      </c>
      <c r="H53" s="37">
        <f t="shared" si="1"/>
        <v>0.62468955251806857</v>
      </c>
      <c r="I53" s="37">
        <f t="shared" si="3"/>
        <v>1.579352295658244</v>
      </c>
      <c r="J53" s="39">
        <f t="shared" si="4"/>
        <v>1010.59079</v>
      </c>
      <c r="K53" s="40">
        <f t="shared" si="6"/>
        <v>1.551842270644506E-3</v>
      </c>
    </row>
    <row r="54" spans="1:27" ht="21.75" customHeight="1" x14ac:dyDescent="0.2">
      <c r="B54" s="64" t="s">
        <v>61</v>
      </c>
      <c r="C54" s="42">
        <v>13107.90965</v>
      </c>
      <c r="D54" s="42">
        <v>2667.3366700000001</v>
      </c>
      <c r="E54" s="43">
        <f t="shared" si="2"/>
        <v>0.20349062064217083</v>
      </c>
      <c r="F54" s="42">
        <v>1524.63148</v>
      </c>
      <c r="G54" s="42">
        <v>19162.671870000002</v>
      </c>
      <c r="H54" s="44">
        <f t="shared" si="1"/>
        <v>0.68403350737957391</v>
      </c>
      <c r="I54" s="43">
        <f t="shared" si="3"/>
        <v>1.7494959962390388</v>
      </c>
      <c r="J54" s="42">
        <f t="shared" si="4"/>
        <v>1142.7051900000001</v>
      </c>
      <c r="K54" s="45">
        <f t="shared" si="6"/>
        <v>1.5024976216771457E-3</v>
      </c>
    </row>
    <row r="55" spans="1:27" ht="31.5" customHeight="1" x14ac:dyDescent="0.2">
      <c r="B55" s="64" t="s">
        <v>62</v>
      </c>
      <c r="C55" s="42">
        <v>0</v>
      </c>
      <c r="D55" s="42">
        <v>87.6</v>
      </c>
      <c r="E55" s="43" t="e">
        <f t="shared" si="2"/>
        <v>#DIV/0!</v>
      </c>
      <c r="F55" s="42">
        <v>219.71439999999998</v>
      </c>
      <c r="G55" s="42">
        <v>1820.4061999999999</v>
      </c>
      <c r="H55" s="44" t="str">
        <f t="shared" si="1"/>
        <v/>
      </c>
      <c r="I55" s="43">
        <f>D55/F55</f>
        <v>0.39869940249705982</v>
      </c>
      <c r="J55" s="42">
        <f t="shared" si="4"/>
        <v>-132.11439999999999</v>
      </c>
      <c r="K55" s="45">
        <f t="shared" si="6"/>
        <v>4.9344648967360374E-5</v>
      </c>
    </row>
    <row r="56" spans="1:27" ht="22.5" customHeight="1" x14ac:dyDescent="0.2">
      <c r="B56" s="53" t="s">
        <v>63</v>
      </c>
      <c r="C56" s="39">
        <v>77.38</v>
      </c>
      <c r="D56" s="39">
        <v>0</v>
      </c>
      <c r="E56" s="37">
        <f t="shared" si="2"/>
        <v>0</v>
      </c>
      <c r="F56" s="39">
        <v>0.79500000000000004</v>
      </c>
      <c r="G56" s="39">
        <v>-2.12</v>
      </c>
      <c r="H56" s="37">
        <f t="shared" si="1"/>
        <v>-36.499999999999993</v>
      </c>
      <c r="I56" s="37">
        <f t="shared" si="3"/>
        <v>0</v>
      </c>
      <c r="J56" s="39">
        <f t="shared" si="4"/>
        <v>-0.79500000000000004</v>
      </c>
      <c r="K56" s="40">
        <f t="shared" si="6"/>
        <v>0</v>
      </c>
    </row>
    <row r="57" spans="1:27" ht="30" customHeight="1" x14ac:dyDescent="0.2">
      <c r="B57" s="53" t="s">
        <v>64</v>
      </c>
      <c r="C57" s="39">
        <v>676178.58661</v>
      </c>
      <c r="D57" s="39">
        <v>174241.06874000002</v>
      </c>
      <c r="E57" s="37">
        <f t="shared" si="2"/>
        <v>0.25768498469250872</v>
      </c>
      <c r="F57" s="39">
        <v>121300.29648</v>
      </c>
      <c r="G57" s="39">
        <v>746478.32996</v>
      </c>
      <c r="H57" s="37">
        <f t="shared" si="1"/>
        <v>0.90582480357632478</v>
      </c>
      <c r="I57" s="37">
        <f>D57/F57</f>
        <v>1.4364438818064134</v>
      </c>
      <c r="J57" s="39">
        <f t="shared" si="4"/>
        <v>52940.772260000012</v>
      </c>
      <c r="K57" s="40">
        <f t="shared" si="6"/>
        <v>9.8149136674349435E-2</v>
      </c>
    </row>
    <row r="58" spans="1:27" ht="45" x14ac:dyDescent="0.2">
      <c r="B58" s="41" t="s">
        <v>65</v>
      </c>
      <c r="C58" s="42">
        <v>390329.72538999998</v>
      </c>
      <c r="D58" s="42">
        <v>75347.827059999996</v>
      </c>
      <c r="E58" s="43">
        <f t="shared" si="2"/>
        <v>0.19303635403303149</v>
      </c>
      <c r="F58" s="42">
        <v>66784.634770000004</v>
      </c>
      <c r="G58" s="42">
        <v>439414.08769000001</v>
      </c>
      <c r="H58" s="44">
        <f t="shared" si="1"/>
        <v>0.88829588382558111</v>
      </c>
      <c r="I58" s="43">
        <f t="shared" si="3"/>
        <v>1.1282209945370043</v>
      </c>
      <c r="J58" s="42">
        <f t="shared" si="4"/>
        <v>8563.1922899999918</v>
      </c>
      <c r="K58" s="45">
        <f t="shared" si="6"/>
        <v>4.2443060236633301E-2</v>
      </c>
      <c r="L58" s="3"/>
    </row>
    <row r="59" spans="1:27" ht="15.75" x14ac:dyDescent="0.2">
      <c r="B59" s="53" t="s">
        <v>66</v>
      </c>
      <c r="C59" s="36">
        <f>(C60+C61+C62)</f>
        <v>163.12381999999999</v>
      </c>
      <c r="D59" s="36">
        <f>(D60+D61+D62)</f>
        <v>-10162.295289999998</v>
      </c>
      <c r="E59" s="37">
        <f t="shared" si="2"/>
        <v>-62.298046293913409</v>
      </c>
      <c r="F59" s="36">
        <f>(F60+F61+F62)</f>
        <v>540.81214</v>
      </c>
      <c r="G59" s="36">
        <f>(G60+G61+G62)</f>
        <v>12791.36464</v>
      </c>
      <c r="H59" s="37">
        <f t="shared" si="1"/>
        <v>1.2752651854665602E-2</v>
      </c>
      <c r="I59" s="37">
        <f t="shared" si="3"/>
        <v>-18.79080467757251</v>
      </c>
      <c r="J59" s="39">
        <f t="shared" si="4"/>
        <v>-10703.107429999998</v>
      </c>
      <c r="K59" s="40">
        <f t="shared" si="6"/>
        <v>-5.7243709336496536E-3</v>
      </c>
      <c r="L59" s="3"/>
    </row>
    <row r="60" spans="1:27" ht="15.75" x14ac:dyDescent="0.2">
      <c r="B60" s="49" t="s">
        <v>67</v>
      </c>
      <c r="C60" s="62">
        <v>0</v>
      </c>
      <c r="D60" s="62">
        <v>-10162.295289999998</v>
      </c>
      <c r="E60" s="43" t="e">
        <f>D60/C60</f>
        <v>#DIV/0!</v>
      </c>
      <c r="F60" s="42">
        <v>65.996210000000005</v>
      </c>
      <c r="G60" s="42">
        <v>12306.14271</v>
      </c>
      <c r="H60" s="44" t="str">
        <f t="shared" si="1"/>
        <v/>
      </c>
      <c r="I60" s="43">
        <f t="shared" si="3"/>
        <v>-153.98301341849779</v>
      </c>
      <c r="J60" s="42">
        <f t="shared" si="4"/>
        <v>-10228.291499999998</v>
      </c>
      <c r="K60" s="45">
        <f t="shared" si="6"/>
        <v>-5.7243709336496536E-3</v>
      </c>
      <c r="L60" s="3"/>
    </row>
    <row r="61" spans="1:27" ht="15.75" x14ac:dyDescent="0.2">
      <c r="B61" s="49" t="s">
        <v>68</v>
      </c>
      <c r="C61" s="62">
        <v>163.12381999999999</v>
      </c>
      <c r="D61" s="62">
        <v>0</v>
      </c>
      <c r="E61" s="43">
        <f>D61/C61</f>
        <v>0</v>
      </c>
      <c r="F61" s="42">
        <v>474.81592999999998</v>
      </c>
      <c r="G61" s="42">
        <v>485.22192999999999</v>
      </c>
      <c r="H61" s="44">
        <f t="shared" si="1"/>
        <v>0.3361839395840992</v>
      </c>
      <c r="I61" s="43">
        <f t="shared" si="3"/>
        <v>0</v>
      </c>
      <c r="J61" s="42">
        <f t="shared" si="4"/>
        <v>-474.81592999999998</v>
      </c>
      <c r="K61" s="45">
        <f t="shared" si="6"/>
        <v>0</v>
      </c>
      <c r="L61" s="3"/>
    </row>
    <row r="62" spans="1:27" s="74" customFormat="1" ht="45.75" customHeight="1" x14ac:dyDescent="0.2">
      <c r="A62" s="67"/>
      <c r="B62" s="68" t="s">
        <v>69</v>
      </c>
      <c r="C62" s="69">
        <v>0</v>
      </c>
      <c r="D62" s="69">
        <v>0</v>
      </c>
      <c r="E62" s="43" t="e">
        <f>D62/C62</f>
        <v>#DIV/0!</v>
      </c>
      <c r="F62" s="69">
        <v>0</v>
      </c>
      <c r="G62" s="69">
        <v>0</v>
      </c>
      <c r="H62" s="44" t="str">
        <f>IF(C62=0,"",IF(G62=0,"",IF(C62/G62&gt;3,"рост.св.300%",C62/G62)))</f>
        <v/>
      </c>
      <c r="I62" s="43" t="e">
        <f>D62/F62</f>
        <v>#DIV/0!</v>
      </c>
      <c r="J62" s="42">
        <f>D62-F62</f>
        <v>0</v>
      </c>
      <c r="K62" s="45">
        <f>D62/$D$33</f>
        <v>0</v>
      </c>
      <c r="L62" s="70"/>
      <c r="M62" s="71"/>
      <c r="N62" s="72"/>
      <c r="O62" s="73"/>
      <c r="P62" s="73"/>
      <c r="Q62" s="73"/>
      <c r="R62" s="73"/>
      <c r="S62" s="73"/>
      <c r="T62" s="73"/>
      <c r="U62" s="73"/>
      <c r="V62" s="73"/>
      <c r="W62" s="73"/>
      <c r="X62" s="73"/>
      <c r="Y62" s="73"/>
      <c r="Z62" s="73"/>
      <c r="AA62" s="73"/>
    </row>
    <row r="63" spans="1:27" ht="30" x14ac:dyDescent="0.2">
      <c r="B63" s="75" t="s">
        <v>70</v>
      </c>
      <c r="C63" s="76">
        <f>C9/C8</f>
        <v>0.92564688006185469</v>
      </c>
      <c r="D63" s="76">
        <f>D9/D8</f>
        <v>0.83785128601906744</v>
      </c>
      <c r="E63" s="77"/>
      <c r="F63" s="78">
        <f>F9/F8</f>
        <v>0.92870125485104682</v>
      </c>
      <c r="G63" s="78">
        <f>G9/G8</f>
        <v>0.90822308829705878</v>
      </c>
      <c r="H63" s="79"/>
      <c r="I63" s="80"/>
      <c r="J63" s="81"/>
      <c r="K63" s="82"/>
      <c r="L63" s="3"/>
    </row>
    <row r="64" spans="1:27" ht="30" x14ac:dyDescent="0.2">
      <c r="B64" s="75" t="s">
        <v>71</v>
      </c>
      <c r="C64" s="76">
        <f>C33/C8</f>
        <v>7.4353119938145334E-2</v>
      </c>
      <c r="D64" s="76">
        <f>D33/D8</f>
        <v>0.16214871398093259</v>
      </c>
      <c r="E64" s="77"/>
      <c r="F64" s="78">
        <f>F33/F8</f>
        <v>7.1298745148953291E-2</v>
      </c>
      <c r="G64" s="78">
        <f>G33/G8</f>
        <v>9.177691170294125E-2</v>
      </c>
      <c r="H64" s="79"/>
      <c r="I64" s="80"/>
      <c r="J64" s="81"/>
      <c r="K64" s="82"/>
      <c r="L64" s="3"/>
    </row>
    <row r="65" spans="2:12" x14ac:dyDescent="0.25">
      <c r="B65" s="83"/>
      <c r="L65" s="3"/>
    </row>
    <row r="66" spans="2:12" x14ac:dyDescent="0.25">
      <c r="B66" s="83"/>
      <c r="L66" s="3"/>
    </row>
    <row r="67" spans="2:12" x14ac:dyDescent="0.25">
      <c r="B67" s="83"/>
      <c r="I67" s="84"/>
    </row>
  </sheetData>
  <mergeCells count="10">
    <mergeCell ref="K3:K4"/>
    <mergeCell ref="B1:J1"/>
    <mergeCell ref="B2:J2"/>
    <mergeCell ref="B3:B4"/>
    <mergeCell ref="C3:C4"/>
    <mergeCell ref="D3:D4"/>
    <mergeCell ref="E3:E4"/>
    <mergeCell ref="F3:F4"/>
    <mergeCell ref="G3:G4"/>
    <mergeCell ref="H3:J3"/>
  </mergeCells>
  <pageMargins left="0.11811023622047245" right="0.11811023622047245" top="0.15748031496062992" bottom="0.15748031496062992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Гусева Людмила Павловна</dc:creator>
  <cp:lastModifiedBy>Гусева Людмила Павловна</cp:lastModifiedBy>
  <dcterms:created xsi:type="dcterms:W3CDTF">2025-04-16T06:22:06Z</dcterms:created>
  <dcterms:modified xsi:type="dcterms:W3CDTF">2025-04-16T06:22:43Z</dcterms:modified>
</cp:coreProperties>
</file>