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0_общие документы\ИСПОЛНЕНИЕ 2025\К размещению (IV квартал)\"/>
    </mc:Choice>
  </mc:AlternateContent>
  <xr:revisionPtr revIDLastSave="0" documentId="13_ncr:9_{D3D54F0E-F711-40C8-BAEA-1658825311E7}" xr6:coauthVersionLast="47" xr6:coauthVersionMax="47" xr10:uidLastSave="{00000000-0000-0000-0000-000000000000}"/>
  <bookViews>
    <workbookView xWindow="-120" yWindow="-120" windowWidth="29040" windowHeight="15720" xr2:uid="{798ABB0C-AD35-4C86-8A2A-223E53FF3A86}"/>
  </bookViews>
  <sheets>
    <sheet name="Лист1" sheetId="98" r:id="rId1"/>
  </sheets>
  <definedNames>
    <definedName name="_xlnm.Print_Titles" localSheetId="0">Лист1!$3:$5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98" l="1"/>
  <c r="F64" i="98"/>
  <c r="G60" i="98"/>
  <c r="G59" i="98" l="1"/>
  <c r="H59" i="98"/>
  <c r="I59" i="98"/>
  <c r="E59" i="98"/>
  <c r="H44" i="98" l="1"/>
  <c r="H45" i="98"/>
  <c r="H62" i="98"/>
  <c r="F60" i="98"/>
  <c r="F53" i="98"/>
  <c r="I53" i="98"/>
  <c r="F50" i="98"/>
  <c r="F46" i="98"/>
  <c r="F33" i="98" s="1"/>
  <c r="F8" i="98" s="1"/>
  <c r="F6" i="98" s="1"/>
  <c r="F39" i="98"/>
  <c r="F28" i="98"/>
  <c r="F24" i="98"/>
  <c r="F20" i="98"/>
  <c r="F13" i="98"/>
  <c r="F10" i="98"/>
  <c r="G63" i="98"/>
  <c r="E63" i="98"/>
  <c r="I62" i="98"/>
  <c r="G62" i="98"/>
  <c r="E62" i="98"/>
  <c r="I61" i="98"/>
  <c r="H61" i="98"/>
  <c r="G61" i="98"/>
  <c r="E61" i="98"/>
  <c r="D60" i="98"/>
  <c r="C60" i="98"/>
  <c r="I58" i="98"/>
  <c r="H58" i="98"/>
  <c r="G58" i="98"/>
  <c r="E58" i="98"/>
  <c r="I57" i="98"/>
  <c r="H57" i="98"/>
  <c r="G57" i="98"/>
  <c r="E57" i="98"/>
  <c r="I56" i="98"/>
  <c r="H56" i="98"/>
  <c r="G56" i="98"/>
  <c r="E56" i="98"/>
  <c r="I55" i="98"/>
  <c r="H55" i="98"/>
  <c r="G55" i="98"/>
  <c r="E55" i="98"/>
  <c r="I54" i="98"/>
  <c r="H54" i="98"/>
  <c r="G54" i="98"/>
  <c r="E54" i="98"/>
  <c r="D53" i="98"/>
  <c r="C53" i="98"/>
  <c r="I52" i="98"/>
  <c r="H52" i="98"/>
  <c r="G52" i="98"/>
  <c r="E52" i="98"/>
  <c r="I51" i="98"/>
  <c r="H51" i="98"/>
  <c r="G51" i="98"/>
  <c r="E51" i="98"/>
  <c r="D50" i="98"/>
  <c r="C50" i="98"/>
  <c r="I49" i="98"/>
  <c r="H49" i="98"/>
  <c r="G49" i="98"/>
  <c r="E49" i="98"/>
  <c r="I48" i="98"/>
  <c r="H48" i="98"/>
  <c r="G48" i="98"/>
  <c r="E48" i="98"/>
  <c r="I47" i="98"/>
  <c r="H47" i="98"/>
  <c r="G47" i="98"/>
  <c r="E47" i="98"/>
  <c r="D46" i="98"/>
  <c r="H46" i="98" s="1"/>
  <c r="C46" i="98"/>
  <c r="I45" i="98"/>
  <c r="G45" i="98"/>
  <c r="E45" i="98"/>
  <c r="I44" i="98"/>
  <c r="G44" i="98"/>
  <c r="E44" i="98"/>
  <c r="I43" i="98"/>
  <c r="H43" i="98"/>
  <c r="G43" i="98"/>
  <c r="E43" i="98"/>
  <c r="I42" i="98"/>
  <c r="H42" i="98"/>
  <c r="G42" i="98"/>
  <c r="E42" i="98"/>
  <c r="I41" i="98"/>
  <c r="H41" i="98"/>
  <c r="G41" i="98"/>
  <c r="E41" i="98"/>
  <c r="I40" i="98"/>
  <c r="H40" i="98"/>
  <c r="G40" i="98"/>
  <c r="E40" i="98"/>
  <c r="D39" i="98"/>
  <c r="H39" i="98" s="1"/>
  <c r="C39" i="98"/>
  <c r="I38" i="98"/>
  <c r="H38" i="98"/>
  <c r="G38" i="98"/>
  <c r="E38" i="98"/>
  <c r="I37" i="98"/>
  <c r="H37" i="98"/>
  <c r="G37" i="98"/>
  <c r="E37" i="98"/>
  <c r="I36" i="98"/>
  <c r="H36" i="98"/>
  <c r="G36" i="98"/>
  <c r="E36" i="98"/>
  <c r="I35" i="98"/>
  <c r="H35" i="98"/>
  <c r="G35" i="98"/>
  <c r="E35" i="98"/>
  <c r="I34" i="98"/>
  <c r="G34" i="98"/>
  <c r="E34" i="98"/>
  <c r="I32" i="98"/>
  <c r="H32" i="98"/>
  <c r="G32" i="98"/>
  <c r="E32" i="98"/>
  <c r="I31" i="98"/>
  <c r="H31" i="98"/>
  <c r="G31" i="98"/>
  <c r="E31" i="98"/>
  <c r="I30" i="98"/>
  <c r="H30" i="98"/>
  <c r="G30" i="98"/>
  <c r="E30" i="98"/>
  <c r="I29" i="98"/>
  <c r="H29" i="98"/>
  <c r="G29" i="98"/>
  <c r="E29" i="98"/>
  <c r="D28" i="98"/>
  <c r="C28" i="98"/>
  <c r="G28" i="98" s="1"/>
  <c r="I27" i="98"/>
  <c r="H27" i="98"/>
  <c r="G27" i="98"/>
  <c r="E27" i="98"/>
  <c r="I26" i="98"/>
  <c r="H26" i="98"/>
  <c r="G26" i="98"/>
  <c r="E26" i="98"/>
  <c r="I25" i="98"/>
  <c r="H25" i="98"/>
  <c r="G25" i="98"/>
  <c r="E25" i="98"/>
  <c r="D24" i="98"/>
  <c r="C24" i="98"/>
  <c r="G24" i="98" s="1"/>
  <c r="I23" i="98"/>
  <c r="H23" i="98"/>
  <c r="G23" i="98"/>
  <c r="E23" i="98"/>
  <c r="I22" i="98"/>
  <c r="H22" i="98"/>
  <c r="G22" i="98"/>
  <c r="E22" i="98"/>
  <c r="I21" i="98"/>
  <c r="H21" i="98"/>
  <c r="G21" i="98"/>
  <c r="E21" i="98"/>
  <c r="D20" i="98"/>
  <c r="H20" i="98" s="1"/>
  <c r="C20" i="98"/>
  <c r="E20" i="98" s="1"/>
  <c r="G20" i="98"/>
  <c r="I19" i="98"/>
  <c r="H19" i="98"/>
  <c r="G19" i="98"/>
  <c r="E19" i="98"/>
  <c r="I18" i="98"/>
  <c r="H18" i="98"/>
  <c r="G18" i="98"/>
  <c r="E18" i="98"/>
  <c r="I17" i="98"/>
  <c r="H17" i="98"/>
  <c r="G17" i="98"/>
  <c r="E17" i="98"/>
  <c r="I16" i="98"/>
  <c r="H16" i="98"/>
  <c r="G16" i="98"/>
  <c r="E16" i="98"/>
  <c r="I15" i="98"/>
  <c r="H15" i="98"/>
  <c r="G15" i="98"/>
  <c r="E15" i="98"/>
  <c r="I14" i="98"/>
  <c r="H14" i="98"/>
  <c r="G14" i="98"/>
  <c r="E14" i="98"/>
  <c r="D13" i="98"/>
  <c r="I13" i="98" s="1"/>
  <c r="C13" i="98"/>
  <c r="G13" i="98" s="1"/>
  <c r="I12" i="98"/>
  <c r="H12" i="98"/>
  <c r="G12" i="98"/>
  <c r="E12" i="98"/>
  <c r="I11" i="98"/>
  <c r="H11" i="98"/>
  <c r="G11" i="98"/>
  <c r="E11" i="98"/>
  <c r="D10" i="98"/>
  <c r="C10" i="98"/>
  <c r="G10" i="98" s="1"/>
  <c r="I7" i="98"/>
  <c r="H7" i="98"/>
  <c r="G7" i="98"/>
  <c r="E7" i="98"/>
  <c r="C5" i="98"/>
  <c r="D5" i="98" s="1"/>
  <c r="E5" i="98" s="1"/>
  <c r="F5" i="98" s="1"/>
  <c r="E24" i="98"/>
  <c r="F9" i="98"/>
  <c r="G46" i="98"/>
  <c r="E46" i="98"/>
  <c r="I46" i="98"/>
  <c r="H24" i="98"/>
  <c r="E53" i="98"/>
  <c r="H60" i="98"/>
  <c r="I24" i="98"/>
  <c r="I60" i="98"/>
  <c r="I20" i="98"/>
  <c r="E60" i="98" l="1"/>
  <c r="E39" i="98"/>
  <c r="G53" i="98"/>
  <c r="H53" i="98"/>
  <c r="G50" i="98"/>
  <c r="H50" i="98"/>
  <c r="I50" i="98"/>
  <c r="D33" i="98"/>
  <c r="J53" i="98" s="1"/>
  <c r="C33" i="98"/>
  <c r="G33" i="98" s="1"/>
  <c r="E50" i="98"/>
  <c r="J40" i="98"/>
  <c r="J33" i="98"/>
  <c r="I39" i="98"/>
  <c r="G39" i="98"/>
  <c r="E28" i="98"/>
  <c r="H28" i="98"/>
  <c r="I28" i="98"/>
  <c r="E13" i="98"/>
  <c r="H13" i="98"/>
  <c r="D9" i="98"/>
  <c r="J28" i="98" s="1"/>
  <c r="J9" i="98"/>
  <c r="J18" i="98"/>
  <c r="J23" i="98"/>
  <c r="J16" i="98"/>
  <c r="H10" i="98"/>
  <c r="E10" i="98"/>
  <c r="I10" i="98"/>
  <c r="C9" i="98"/>
  <c r="J38" i="98" l="1"/>
  <c r="J41" i="98"/>
  <c r="J51" i="98"/>
  <c r="J52" i="98"/>
  <c r="J42" i="98"/>
  <c r="J59" i="98"/>
  <c r="J37" i="98"/>
  <c r="J58" i="98"/>
  <c r="J36" i="98"/>
  <c r="J45" i="98"/>
  <c r="J49" i="98"/>
  <c r="H33" i="98"/>
  <c r="J62" i="98"/>
  <c r="J11" i="98"/>
  <c r="J56" i="98"/>
  <c r="J34" i="98"/>
  <c r="J43" i="98"/>
  <c r="J55" i="98"/>
  <c r="J47" i="98"/>
  <c r="I33" i="98"/>
  <c r="J39" i="98"/>
  <c r="J50" i="98"/>
  <c r="J35" i="98"/>
  <c r="J48" i="98"/>
  <c r="J57" i="98"/>
  <c r="J46" i="98"/>
  <c r="J60" i="98"/>
  <c r="J61" i="98"/>
  <c r="J54" i="98"/>
  <c r="J44" i="98"/>
  <c r="E33" i="98"/>
  <c r="J27" i="98"/>
  <c r="J13" i="98"/>
  <c r="J10" i="98"/>
  <c r="J30" i="98"/>
  <c r="J14" i="98"/>
  <c r="I9" i="98"/>
  <c r="D8" i="98"/>
  <c r="D64" i="98" s="1"/>
  <c r="J22" i="98"/>
  <c r="J20" i="98"/>
  <c r="J25" i="98"/>
  <c r="J29" i="98"/>
  <c r="J17" i="98"/>
  <c r="J12" i="98"/>
  <c r="J21" i="98"/>
  <c r="J31" i="98"/>
  <c r="J15" i="98"/>
  <c r="H9" i="98"/>
  <c r="J24" i="98"/>
  <c r="J19" i="98"/>
  <c r="J32" i="98"/>
  <c r="J26" i="98"/>
  <c r="C8" i="98"/>
  <c r="C64" i="98" s="1"/>
  <c r="G9" i="98"/>
  <c r="E9" i="98"/>
  <c r="D6" i="98" l="1"/>
  <c r="I6" i="98" s="1"/>
  <c r="I8" i="98"/>
  <c r="D65" i="98"/>
  <c r="H8" i="98"/>
  <c r="G8" i="98"/>
  <c r="C6" i="98"/>
  <c r="E8" i="98"/>
  <c r="C65" i="98"/>
  <c r="H6" i="98" l="1"/>
  <c r="G6" i="98"/>
  <c r="E6" i="98"/>
</calcChain>
</file>

<file path=xl/sharedStrings.xml><?xml version="1.0" encoding="utf-8"?>
<sst xmlns="http://schemas.openxmlformats.org/spreadsheetml/2006/main" count="72" uniqueCount="72">
  <si>
    <t>Наименование показателя</t>
  </si>
  <si>
    <t>Доходы от использования имущества, находящегося в государственной и муниципальной собственности, из них:</t>
  </si>
  <si>
    <t>Платежи при пользовании природными ресурсами, из них:</t>
  </si>
  <si>
    <t>Доходы от оказания платных услуг и компенсации затрат государства, из них:</t>
  </si>
  <si>
    <t>Доходы от продажи материальных и нематериальных активов, из них:</t>
  </si>
  <si>
    <t>Административные платежи и сборы</t>
  </si>
  <si>
    <t xml:space="preserve">Прочие неналоговые доходы (КБК 1 17 05…)  </t>
  </si>
  <si>
    <t>Доля налоговых доходов в общем объеме налоговых и неналоговых доходов</t>
  </si>
  <si>
    <t>Доля неналоговых доходов в общем объеме налоговых и неналоговых доходов</t>
  </si>
  <si>
    <t>Неналоговые доходы, из них:</t>
  </si>
  <si>
    <t>Невыясненные поступления</t>
  </si>
  <si>
    <t>Штрафы, санкции, возмещение ущерба, из них</t>
  </si>
  <si>
    <t>Налог на доходы физических лиц</t>
  </si>
  <si>
    <t>Единый сельскохозяйственный налог</t>
  </si>
  <si>
    <t>Налог на добычу полезных ископаемых</t>
  </si>
  <si>
    <t>Государственная пошлина</t>
  </si>
  <si>
    <t>Налог на прибыль организаций</t>
  </si>
  <si>
    <t>Задолженность и перерасчеты по отмененным налогам</t>
  </si>
  <si>
    <t>ДОХОДЫ БЮДЖЕТА ИТОГО</t>
  </si>
  <si>
    <t>БЕЗВОЗМЕЗДНЫЕ ПОСТУПЛЕНИЯ</t>
  </si>
  <si>
    <t>НАЛОГОВЫЕ И НЕНАЛОГОВЫЕ ДОХОДЫ</t>
  </si>
  <si>
    <t>Налоги на прибыль, доходы</t>
  </si>
  <si>
    <t>Налог на товары, работы, услуги, реализуемые на территории РФ</t>
  </si>
  <si>
    <t>Налоги на совокупный доход</t>
  </si>
  <si>
    <t xml:space="preserve">Налоги на имущество </t>
  </si>
  <si>
    <t>Налоги, сборы и регулярные платежи за пользование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</si>
  <si>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</si>
  <si>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</si>
  <si>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</si>
  <si>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</t>
  </si>
  <si>
    <t>Доходы от компенсации затрат государства</t>
  </si>
  <si>
    <t>Доходы от реализации имущества-всего</t>
  </si>
  <si>
    <t xml:space="preserve">Прочие неналоговые доходы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</si>
  <si>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РФ</t>
  </si>
  <si>
    <t xml:space="preserve">Доходы от продажи земельных участков, находящихся в собственности субъектов РФ </t>
  </si>
  <si>
    <t>Акцизы на этиловый спирт из пищевого или непищевого сырья</t>
  </si>
  <si>
    <t>Доходы от уплаты акцизов на спиртосодержащую продукцию, производимую на территории РФ, направляемые в уполномоченный территориальный орган Федерального казначейства для распределения между бюджетами субъектов РФ (по нормативам, установленным федеральным законом о федеральном бюджете)</t>
  </si>
  <si>
    <t>Доходы от размещения средств бюджетов</t>
  </si>
  <si>
    <t xml:space="preserve">Прочие неналоговые доходы в части невыясненных, по которым не осуществлен возврат в течение трех лет (КБК 1 17 16…) </t>
  </si>
  <si>
    <t>тыс.руб.</t>
  </si>
  <si>
    <t>Фактически сложилось в % (гр3/гр5)</t>
  </si>
  <si>
    <t>Фактически сложилось            (гр.3-гр5)</t>
  </si>
  <si>
    <t>Исполнено за 2024 год</t>
  </si>
  <si>
    <t>Утверждено на 2025 год</t>
  </si>
  <si>
    <t>Исполнено за 2025 год</t>
  </si>
  <si>
    <t>% исполнения (гр3/гр2)</t>
  </si>
  <si>
    <t>НАЛОГОВЫЕ ДОХОДЫ, из них:</t>
  </si>
  <si>
    <t>Акцизы на пиво</t>
  </si>
  <si>
    <t xml:space="preserve">Доходы от уплты акцизов на алкогольную продукцию </t>
  </si>
  <si>
    <t xml:space="preserve">Доходы от уплаты акцизов на этиловый спирт из пищевого и непищевого сырья </t>
  </si>
  <si>
    <t>Налог, взимаемый в связи с применением упрощенной системы налогообложения</t>
  </si>
  <si>
    <t>Налог на профессиональный доход</t>
  </si>
  <si>
    <t xml:space="preserve">Налог на имущество организаций </t>
  </si>
  <si>
    <t>Транспортный  налог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</si>
  <si>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</si>
  <si>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</si>
  <si>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Доходы в виде прибыли, приходящейся на доли в уставных (складочных) капиталах … или дивидендов по акциям, принадлежащим субъектам РФ</t>
  </si>
  <si>
    <t>Проценты, полученные от предоставления бюджетных кредитов внутри страны</t>
  </si>
  <si>
    <t>Доходы, получаемые от сдачи в аренду имущества (за исключением зем.участков) - ВСЕГО</t>
  </si>
  <si>
    <t>- доходы от сдачи в аренду имущества, находящегося в оперативном управлении органов государственной власти субъектов РФ</t>
  </si>
  <si>
    <t>- доходы от сдачи в аренду имущества, составляющую казну субъекта Российской Федерации (за исключением земельных участков)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</si>
  <si>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…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</si>
  <si>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</si>
  <si>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</si>
  <si>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собственности субъекта РФ</t>
  </si>
  <si>
    <t>Денежные взыскания (штрафы) за нарушение законодательства Российской Федерации о безопасности дорожного движения</t>
  </si>
  <si>
    <r>
      <t xml:space="preserve">ИСПОЛНЕНИЕ НАЛОГОВЫХ И НЕНАЛОГОВЫХ ДОХОДОВ </t>
    </r>
    <r>
      <rPr>
        <b/>
        <u/>
        <sz val="12"/>
        <rFont val="Times New Roman"/>
        <family val="1"/>
        <charset val="204"/>
      </rPr>
      <t>ОБЛАСТНОГО БЮДЖЕТА</t>
    </r>
    <r>
      <rPr>
        <b/>
        <sz val="12"/>
        <rFont val="Times New Roman"/>
        <family val="1"/>
        <charset val="204"/>
      </rPr>
      <t xml:space="preserve"> НА 1 ЯНВАРЯ 2026 ГОДА </t>
    </r>
  </si>
  <si>
    <t xml:space="preserve">Рост (снижение) 2025 год к 2024 году </t>
  </si>
  <si>
    <t>Справочно: утверждено на 2025 год к исполнено за 2024 год</t>
  </si>
  <si>
    <t>Структура налоговых (неналоговых) доходов  на 01.01.2026</t>
  </si>
  <si>
    <t>Доходы от уплаты акцизов на нефтепродукты</t>
  </si>
  <si>
    <t>Доходы от сумм пеней, предусмотренных законодательством РФ о налогах и сборах, подлежащие зачислению в бюджеты субъектов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</si>
</sst>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_-* #,##0.00_р_._-;\-* #,##0.00_р_._-;_-* &quot;-&quot;??_р_._-;_-@_-"/>
    <numFmt numFmtId="174" formatCode="0.0%"/>
    <numFmt numFmtId="181" formatCode="#,##0.0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9" applyNumberFormat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9" applyNumberFormat="0" applyAlignment="0" applyProtection="0"/>
    <xf numFmtId="0" fontId="26" fillId="0" borderId="14" applyNumberFormat="0" applyFill="0" applyAlignment="0" applyProtection="0"/>
    <xf numFmtId="0" fontId="27" fillId="31" borderId="0" applyNumberFormat="0" applyBorder="0" applyAlignment="0" applyProtection="0"/>
    <xf numFmtId="0" fontId="15" fillId="32" borderId="15" applyNumberFormat="0" applyFont="0" applyAlignment="0" applyProtection="0"/>
    <xf numFmtId="0" fontId="28" fillId="27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18">
      <alignment horizontal="left" wrapText="1" indent="2"/>
    </xf>
    <xf numFmtId="4" fontId="33" fillId="0" borderId="19">
      <alignment horizontal="right" shrinkToFit="1"/>
    </xf>
    <xf numFmtId="4" fontId="33" fillId="0" borderId="19">
      <alignment horizontal="right"/>
    </xf>
    <xf numFmtId="4" fontId="33" fillId="0" borderId="19">
      <alignment horizontal="right"/>
    </xf>
    <xf numFmtId="4" fontId="13" fillId="0" borderId="19">
      <alignment horizontal="right"/>
    </xf>
    <xf numFmtId="4" fontId="12" fillId="0" borderId="19">
      <alignment horizontal="right"/>
    </xf>
    <xf numFmtId="4" fontId="12" fillId="0" borderId="19">
      <alignment horizontal="right"/>
    </xf>
    <xf numFmtId="0" fontId="34" fillId="0" borderId="0"/>
    <xf numFmtId="0" fontId="6" fillId="0" borderId="0"/>
    <xf numFmtId="9" fontId="6" fillId="0" borderId="0" applyFont="0" applyFill="0" applyBorder="0" applyAlignment="0" applyProtection="0"/>
    <xf numFmtId="173" fontId="6" fillId="0" borderId="0" applyFont="0" applyFill="0" applyBorder="0" applyAlignment="0" applyProtection="0"/>
  </cellStyleXfs>
  <cellXfs count="68">
    <xf numFmtId="0" fontId="0" fillId="0" borderId="0" xfId="0"/>
    <xf numFmtId="0" fontId="0" fillId="33" borderId="0" xfId="0" applyFill="1"/>
    <xf numFmtId="0" fontId="7" fillId="0" borderId="0" xfId="0" applyFont="1"/>
    <xf numFmtId="0" fontId="8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0" fontId="0" fillId="0" borderId="0" xfId="0" applyNumberFormat="1"/>
    <xf numFmtId="0" fontId="8" fillId="0" borderId="0" xfId="0" applyFont="1" applyAlignment="1">
      <alignment vertical="top"/>
    </xf>
    <xf numFmtId="0" fontId="4" fillId="33" borderId="0" xfId="0" applyFont="1" applyFill="1"/>
    <xf numFmtId="174" fontId="2" fillId="0" borderId="1" xfId="0" applyNumberFormat="1" applyFont="1" applyBorder="1" applyAlignment="1">
      <alignment vertical="center"/>
    </xf>
    <xf numFmtId="174" fontId="9" fillId="0" borderId="1" xfId="0" applyNumberFormat="1" applyFont="1" applyBorder="1" applyAlignment="1">
      <alignment vertical="center"/>
    </xf>
    <xf numFmtId="174" fontId="9" fillId="33" borderId="1" xfId="0" applyNumberFormat="1" applyFont="1" applyFill="1" applyBorder="1" applyAlignment="1">
      <alignment vertical="center" wrapText="1"/>
    </xf>
    <xf numFmtId="181" fontId="2" fillId="0" borderId="1" xfId="0" applyNumberFormat="1" applyFont="1" applyBorder="1" applyAlignment="1">
      <alignment vertical="center"/>
    </xf>
    <xf numFmtId="17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81" fontId="3" fillId="34" borderId="1" xfId="0" applyNumberFormat="1" applyFont="1" applyFill="1" applyBorder="1" applyAlignment="1">
      <alignment vertical="center" wrapText="1"/>
    </xf>
    <xf numFmtId="181" fontId="3" fillId="34" borderId="1" xfId="0" applyNumberFormat="1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174" fontId="3" fillId="32" borderId="1" xfId="0" applyNumberFormat="1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center" vertical="center" wrapText="1"/>
    </xf>
    <xf numFmtId="0" fontId="14" fillId="3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11" fillId="0" borderId="0" xfId="0" applyFont="1" applyAlignment="1">
      <alignment horizontal="right" vertical="center" wrapText="1"/>
    </xf>
    <xf numFmtId="0" fontId="3" fillId="35" borderId="1" xfId="0" applyFont="1" applyFill="1" applyBorder="1" applyAlignment="1">
      <alignment vertical="center"/>
    </xf>
    <xf numFmtId="181" fontId="3" fillId="35" borderId="1" xfId="0" applyNumberFormat="1" applyFont="1" applyFill="1" applyBorder="1" applyAlignment="1">
      <alignment vertical="center" wrapText="1"/>
    </xf>
    <xf numFmtId="174" fontId="3" fillId="35" borderId="1" xfId="0" applyNumberFormat="1" applyFont="1" applyFill="1" applyBorder="1" applyAlignment="1">
      <alignment horizontal="center" vertical="center"/>
    </xf>
    <xf numFmtId="181" fontId="3" fillId="35" borderId="1" xfId="0" applyNumberFormat="1" applyFont="1" applyFill="1" applyBorder="1" applyAlignment="1">
      <alignment vertical="center"/>
    </xf>
    <xf numFmtId="0" fontId="35" fillId="35" borderId="1" xfId="0" applyFont="1" applyFill="1" applyBorder="1" applyAlignment="1">
      <alignment vertical="center"/>
    </xf>
    <xf numFmtId="0" fontId="3" fillId="35" borderId="1" xfId="0" applyFont="1" applyFill="1" applyBorder="1" applyAlignment="1">
      <alignment vertical="center" wrapText="1"/>
    </xf>
    <xf numFmtId="0" fontId="3" fillId="32" borderId="1" xfId="0" applyFont="1" applyFill="1" applyBorder="1" applyAlignment="1">
      <alignment vertical="center" wrapText="1"/>
    </xf>
    <xf numFmtId="181" fontId="3" fillId="32" borderId="1" xfId="0" applyNumberFormat="1" applyFont="1" applyFill="1" applyBorder="1" applyAlignment="1">
      <alignment vertical="center" wrapText="1"/>
    </xf>
    <xf numFmtId="181" fontId="3" fillId="32" borderId="1" xfId="0" applyNumberFormat="1" applyFont="1" applyFill="1" applyBorder="1" applyAlignment="1">
      <alignment vertical="center"/>
    </xf>
    <xf numFmtId="2" fontId="5" fillId="34" borderId="1" xfId="0" applyNumberFormat="1" applyFont="1" applyFill="1" applyBorder="1" applyAlignment="1">
      <alignment vertical="center" wrapText="1"/>
    </xf>
    <xf numFmtId="174" fontId="3" fillId="34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4" fillId="33" borderId="1" xfId="0" applyNumberFormat="1" applyFont="1" applyFill="1" applyBorder="1" applyAlignment="1">
      <alignment vertical="center" wrapText="1"/>
    </xf>
    <xf numFmtId="181" fontId="2" fillId="0" borderId="1" xfId="0" applyNumberFormat="1" applyFont="1" applyBorder="1" applyAlignment="1">
      <alignment vertical="center" wrapText="1"/>
    </xf>
    <xf numFmtId="49" fontId="4" fillId="33" borderId="5" xfId="0" applyNumberFormat="1" applyFont="1" applyFill="1" applyBorder="1" applyAlignment="1">
      <alignment vertical="center" wrapText="1"/>
    </xf>
    <xf numFmtId="0" fontId="5" fillId="34" borderId="1" xfId="0" applyFont="1" applyFill="1" applyBorder="1" applyAlignment="1">
      <alignment vertical="center" wrapText="1"/>
    </xf>
    <xf numFmtId="174" fontId="3" fillId="34" borderId="1" xfId="0" applyNumberFormat="1" applyFont="1" applyFill="1" applyBorder="1" applyAlignment="1">
      <alignment horizontal="center" vertical="center" wrapText="1"/>
    </xf>
    <xf numFmtId="174" fontId="2" fillId="33" borderId="1" xfId="0" applyNumberFormat="1" applyFont="1" applyFill="1" applyBorder="1" applyAlignment="1">
      <alignment horizontal="center" vertical="center" wrapText="1"/>
    </xf>
    <xf numFmtId="0" fontId="5" fillId="34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33" borderId="1" xfId="0" applyNumberFormat="1" applyFont="1" applyFill="1" applyBorder="1" applyAlignment="1">
      <alignment horizontal="left" vertical="center" wrapText="1"/>
    </xf>
    <xf numFmtId="174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74" fontId="3" fillId="0" borderId="1" xfId="0" applyNumberFormat="1" applyFont="1" applyBorder="1" applyAlignment="1">
      <alignment vertical="center"/>
    </xf>
    <xf numFmtId="181" fontId="3" fillId="0" borderId="1" xfId="0" applyNumberFormat="1" applyFont="1" applyBorder="1" applyAlignment="1">
      <alignment vertical="center"/>
    </xf>
    <xf numFmtId="181" fontId="2" fillId="0" borderId="1" xfId="0" applyNumberFormat="1" applyFont="1" applyBorder="1" applyAlignment="1">
      <alignment horizontal="right" vertical="center" indent="1"/>
    </xf>
    <xf numFmtId="0" fontId="3" fillId="3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32" borderId="4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5" fillId="32" borderId="4" xfId="0" applyFont="1" applyFill="1" applyBorder="1" applyAlignment="1">
      <alignment horizontal="center" vertical="center" wrapText="1"/>
    </xf>
    <xf numFmtId="0" fontId="5" fillId="32" borderId="6" xfId="0" applyFont="1" applyFill="1" applyBorder="1" applyAlignment="1">
      <alignment horizontal="center" vertical="center" wrapText="1"/>
    </xf>
    <xf numFmtId="0" fontId="5" fillId="32" borderId="5" xfId="0" applyFont="1" applyFill="1" applyBorder="1" applyAlignment="1">
      <alignment horizontal="center" vertical="center" wrapText="1"/>
    </xf>
    <xf numFmtId="0" fontId="5" fillId="32" borderId="8" xfId="0" applyFont="1" applyFill="1" applyBorder="1" applyAlignment="1">
      <alignment horizontal="center" vertical="center" wrapText="1"/>
    </xf>
    <xf numFmtId="0" fontId="5" fillId="32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7" xfId="0" applyFont="1" applyBorder="1" applyAlignment="1">
      <alignment horizontal="center" vertical="center"/>
    </xf>
    <xf numFmtId="174" fontId="9" fillId="0" borderId="1" xfId="0" applyNumberFormat="1" applyFont="1" applyBorder="1" applyAlignment="1">
      <alignment vertical="center" wrapText="1"/>
    </xf>
  </cellXfs>
  <cellStyles count="54">
    <cellStyle name="20% - Accent1" xfId="1" xr:uid="{BD488577-F7E2-4805-B26B-0F93C2B4EB05}"/>
    <cellStyle name="20% - Accent2" xfId="2" xr:uid="{E303539C-7D15-4BAC-9FFF-B71CEA5D3729}"/>
    <cellStyle name="20% - Accent3" xfId="3" xr:uid="{B1C1DBA0-DD6F-420F-9BAE-54851FD2CDA0}"/>
    <cellStyle name="20% - Accent4" xfId="4" xr:uid="{207C6ADC-5C08-4438-A168-D2D20B39F222}"/>
    <cellStyle name="20% - Accent5" xfId="5" xr:uid="{1F342EFF-BB5A-4D3C-9006-F619CC400BDD}"/>
    <cellStyle name="20% - Accent6" xfId="6" xr:uid="{5BA08D73-5F65-4F98-99E2-9FB2E0570243}"/>
    <cellStyle name="40% - Accent1" xfId="7" xr:uid="{BD8EECDC-2B6C-4F5D-ADD4-6B4371E9ADB6}"/>
    <cellStyle name="40% - Accent2" xfId="8" xr:uid="{33058EEB-9703-4F23-9EEB-FFA7650F3A9E}"/>
    <cellStyle name="40% - Accent3" xfId="9" xr:uid="{142D6930-43B9-4125-8A80-DB886DDA32CB}"/>
    <cellStyle name="40% - Accent4" xfId="10" xr:uid="{B025CBC9-45D0-467F-84E6-1EA0D8F0756B}"/>
    <cellStyle name="40% - Accent5" xfId="11" xr:uid="{9BB14B42-EB1A-422A-961F-1BDF3F4D9D93}"/>
    <cellStyle name="40% - Accent6" xfId="12" xr:uid="{0B116738-929D-4223-B923-3FD2A6033FF9}"/>
    <cellStyle name="60% - Accent1" xfId="13" xr:uid="{735A1A3B-ECE3-44FC-9655-18E66AC2F284}"/>
    <cellStyle name="60% - Accent2" xfId="14" xr:uid="{18D53D18-8402-401C-80BB-199974CF66B1}"/>
    <cellStyle name="60% - Accent3" xfId="15" xr:uid="{5ECC0968-AAC2-4712-BCD1-AB51C1902FDC}"/>
    <cellStyle name="60% - Accent4" xfId="16" xr:uid="{A8651894-B461-4AA7-9904-7F30DFE2E5E0}"/>
    <cellStyle name="60% - Accent5" xfId="17" xr:uid="{8CD410CC-EA92-45B1-958B-E34842CB4386}"/>
    <cellStyle name="60% - Accent6" xfId="18" xr:uid="{1A4BDB11-84C7-4823-9249-B07132DA35C7}"/>
    <cellStyle name="Accent1" xfId="19" xr:uid="{45570FCD-8363-4A75-A18C-CEF3C6F00FBA}"/>
    <cellStyle name="Accent2" xfId="20" xr:uid="{C4E7F2DD-EA97-4541-B5B5-260DA832CFDE}"/>
    <cellStyle name="Accent3" xfId="21" xr:uid="{2AB390CD-44CB-414E-8F03-5F5AB6168414}"/>
    <cellStyle name="Accent4" xfId="22" xr:uid="{C1BBCC9E-DFA5-4FF8-BA67-0EFF2B6CD9F9}"/>
    <cellStyle name="Accent5" xfId="23" xr:uid="{4CDB51D8-C13C-42FB-9B6E-14835910C31F}"/>
    <cellStyle name="Accent6" xfId="24" xr:uid="{FEC4DC13-7D62-4AFF-B703-EE8191A1AF57}"/>
    <cellStyle name="Bad" xfId="25" xr:uid="{EDA409A0-8FE8-4F93-8AD9-54C95761BC71}"/>
    <cellStyle name="Calculation" xfId="26" xr:uid="{E6C14FDF-6FBC-4A61-8630-AF0E3FCCECBD}"/>
    <cellStyle name="Check Cell" xfId="27" xr:uid="{EA01EC45-6E34-44C5-A236-761F8E247CB6}"/>
    <cellStyle name="Explanatory Text" xfId="28" xr:uid="{07A7EECC-CAA9-4C4C-B3CD-F2A27CFF70BE}"/>
    <cellStyle name="Good" xfId="29" xr:uid="{D108BF9B-A322-4BDB-89DC-F602CD21BC04}"/>
    <cellStyle name="Heading 1" xfId="30" xr:uid="{580F01E8-6C54-46A8-9827-F03A4E80E29B}"/>
    <cellStyle name="Heading 2" xfId="31" xr:uid="{9D644086-3A40-4A53-82F2-04E75DCC7A90}"/>
    <cellStyle name="Heading 3" xfId="32" xr:uid="{5EF73B23-BC4C-42C0-BD5C-9EB8D3DF92DB}"/>
    <cellStyle name="Heading 4" xfId="33" xr:uid="{E484136E-59D6-41E1-A633-9D887879433B}"/>
    <cellStyle name="Input" xfId="34" xr:uid="{478CEDBE-13E0-43D2-937A-FB9B402F57B3}"/>
    <cellStyle name="Linked Cell" xfId="35" xr:uid="{170778E3-D000-4351-A8A7-D210F8EA7498}"/>
    <cellStyle name="Neutral" xfId="36" xr:uid="{F3CF0F9B-6E50-42B9-BBE9-5A7D4EDCB76F}"/>
    <cellStyle name="Note" xfId="37" xr:uid="{F1524B94-75BD-4AD1-93B1-15960BD007AE}"/>
    <cellStyle name="Output" xfId="38" xr:uid="{7B75C507-3B57-43F4-BD08-FDBF48B76882}"/>
    <cellStyle name="Title" xfId="39" xr:uid="{1A1159DB-6766-41A0-83F8-E946C873B4ED}"/>
    <cellStyle name="Total" xfId="40" xr:uid="{C483BD9B-876D-4C6E-B643-55687E4F0C99}"/>
    <cellStyle name="Warning Text" xfId="41" xr:uid="{43F2AD0C-05A9-4D30-AC73-E2358BD42E02}"/>
    <cellStyle name="xl26" xfId="42" xr:uid="{9A57ABF8-950A-49C8-85F2-9CA3AF99A6EE}"/>
    <cellStyle name="xl31" xfId="43" xr:uid="{94FB03C4-5F27-4E05-B912-16E6F2208104}"/>
    <cellStyle name="xl45" xfId="44" xr:uid="{B48E895F-F4EE-45FA-A9B6-D161A104622B}"/>
    <cellStyle name="xl46" xfId="45" xr:uid="{C3665C46-2B91-41F6-9F01-1C013A7B07C4}"/>
    <cellStyle name="xl56" xfId="46" xr:uid="{6B08A94E-527B-4D22-B253-B6E1621FE7F2}"/>
    <cellStyle name="xl57" xfId="47" xr:uid="{20ABE8FD-2285-4485-9833-2CBE7A75CB8A}"/>
    <cellStyle name="xl57 2" xfId="48" xr:uid="{909BE610-6EFC-46FA-B817-DF222CAE6E3D}"/>
    <cellStyle name="xl60" xfId="49" xr:uid="{2E621E6C-86ED-4AAD-A72D-79B402255953}"/>
    <cellStyle name="Обычный" xfId="0" builtinId="0"/>
    <cellStyle name="Обычный 2" xfId="50" xr:uid="{F055F8DD-317F-46A6-AFD4-AAD28BBCFFD1}"/>
    <cellStyle name="Обычный 3" xfId="51" xr:uid="{B7069B57-3CA0-489E-817B-15141F851C6F}"/>
    <cellStyle name="Процентный 2" xfId="52" xr:uid="{B122F7DB-AC1E-4F35-BBF7-C34C16E4E65E}"/>
    <cellStyle name="Финансовый 2" xfId="53" xr:uid="{595BAD0A-B4C0-46B8-8244-30A9E4507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17FC-AEF1-4484-8AB5-0917332BD481}">
  <dimension ref="A1:M68"/>
  <sheetViews>
    <sheetView tabSelected="1" zoomScaleNormal="100" workbookViewId="0">
      <pane xSplit="2" ySplit="5" topLeftCell="C55" activePane="bottomRight" state="frozen"/>
      <selection pane="topRight" activeCell="C1" sqref="C1"/>
      <selection pane="bottomLeft" activeCell="A8" sqref="A8"/>
      <selection pane="bottomRight" activeCell="H63" sqref="H63"/>
    </sheetView>
  </sheetViews>
  <sheetFormatPr defaultRowHeight="15" outlineLevelRow="1" x14ac:dyDescent="0.25"/>
  <cols>
    <col min="1" max="1" width="4.7109375" customWidth="1"/>
    <col min="2" max="2" width="48" style="3" customWidth="1"/>
    <col min="3" max="3" width="15.140625" style="4" customWidth="1"/>
    <col min="4" max="4" width="15.5703125" style="4" customWidth="1"/>
    <col min="5" max="5" width="12.7109375" style="4" customWidth="1"/>
    <col min="6" max="6" width="14.85546875" style="4" customWidth="1"/>
    <col min="7" max="7" width="14.42578125" style="4" customWidth="1"/>
    <col min="8" max="8" width="14" style="4" customWidth="1"/>
    <col min="9" max="9" width="14.140625" style="4" customWidth="1"/>
    <col min="10" max="10" width="15.7109375" style="4" customWidth="1"/>
    <col min="12" max="12" width="29.140625" customWidth="1"/>
  </cols>
  <sheetData>
    <row r="1" spans="2:12" ht="14.25" customHeight="1" x14ac:dyDescent="0.25">
      <c r="B1" s="57" t="s">
        <v>66</v>
      </c>
      <c r="C1" s="57"/>
      <c r="D1" s="57"/>
      <c r="E1" s="57"/>
      <c r="F1" s="57"/>
      <c r="G1" s="57"/>
      <c r="H1" s="57"/>
      <c r="I1" s="57"/>
    </row>
    <row r="2" spans="2:12" ht="21.75" customHeight="1" x14ac:dyDescent="0.2">
      <c r="B2" s="23"/>
      <c r="C2" s="23"/>
      <c r="D2" s="23"/>
      <c r="E2" s="23"/>
      <c r="F2" s="23"/>
      <c r="G2" s="23"/>
      <c r="H2" s="23"/>
      <c r="I2" s="23"/>
      <c r="J2" s="24" t="s">
        <v>39</v>
      </c>
    </row>
    <row r="3" spans="2:12" s="16" customFormat="1" ht="25.5" customHeight="1" x14ac:dyDescent="0.2">
      <c r="B3" s="56" t="s">
        <v>0</v>
      </c>
      <c r="C3" s="58" t="s">
        <v>43</v>
      </c>
      <c r="D3" s="60" t="s">
        <v>44</v>
      </c>
      <c r="E3" s="60" t="s">
        <v>45</v>
      </c>
      <c r="F3" s="60" t="s">
        <v>42</v>
      </c>
      <c r="G3" s="62" t="s">
        <v>67</v>
      </c>
      <c r="H3" s="63"/>
      <c r="I3" s="64"/>
      <c r="J3" s="60" t="s">
        <v>69</v>
      </c>
    </row>
    <row r="4" spans="2:12" s="16" customFormat="1" ht="82.15" customHeight="1" x14ac:dyDescent="0.2">
      <c r="B4" s="56"/>
      <c r="C4" s="59"/>
      <c r="D4" s="61"/>
      <c r="E4" s="61"/>
      <c r="F4" s="61"/>
      <c r="G4" s="22" t="s">
        <v>68</v>
      </c>
      <c r="H4" s="21" t="s">
        <v>40</v>
      </c>
      <c r="I4" s="21" t="s">
        <v>41</v>
      </c>
      <c r="J4" s="61"/>
      <c r="L4" s="19"/>
    </row>
    <row r="5" spans="2:12" s="5" customFormat="1" ht="12.75" customHeight="1" x14ac:dyDescent="0.25">
      <c r="B5" s="6">
        <v>1</v>
      </c>
      <c r="C5" s="6">
        <f>B5+1</f>
        <v>2</v>
      </c>
      <c r="D5" s="6">
        <f>C5+1</f>
        <v>3</v>
      </c>
      <c r="E5" s="6">
        <f>D5+1</f>
        <v>4</v>
      </c>
      <c r="F5" s="6">
        <f>E5+1</f>
        <v>5</v>
      </c>
      <c r="G5" s="6">
        <v>6</v>
      </c>
      <c r="H5" s="6">
        <v>7</v>
      </c>
      <c r="I5" s="6">
        <v>8</v>
      </c>
      <c r="J5" s="6">
        <v>9</v>
      </c>
    </row>
    <row r="6" spans="2:12" s="5" customFormat="1" ht="26.25" hidden="1" customHeight="1" outlineLevel="1" x14ac:dyDescent="0.2">
      <c r="B6" s="25" t="s">
        <v>18</v>
      </c>
      <c r="C6" s="26">
        <f>SUM(C7:C8)</f>
        <v>81811727.182879984</v>
      </c>
      <c r="D6" s="26">
        <f>SUM(D7:D8)</f>
        <v>83059771.218480006</v>
      </c>
      <c r="E6" s="27">
        <f>IF(C6=0," ",D6/C6)</f>
        <v>1.0152550750188927</v>
      </c>
      <c r="F6" s="26">
        <f>SUM(F7:F8)</f>
        <v>79187523.222580001</v>
      </c>
      <c r="G6" s="27">
        <f>IF(C6=0," ",IF(F6=0," ",IF(C6/F6&gt;3,"рост.св.300%",C6/F6)))</f>
        <v>1.0331391089594237</v>
      </c>
      <c r="H6" s="27">
        <f t="shared" ref="H6:H33" si="0">D6/F6</f>
        <v>1.0488997235715518</v>
      </c>
      <c r="I6" s="28">
        <f t="shared" ref="I6:I62" si="1">D6-F6</f>
        <v>3872247.9959000051</v>
      </c>
      <c r="J6" s="25"/>
    </row>
    <row r="7" spans="2:12" ht="18.75" hidden="1" customHeight="1" outlineLevel="1" x14ac:dyDescent="0.2">
      <c r="B7" s="29" t="s">
        <v>19</v>
      </c>
      <c r="C7" s="28">
        <v>25415128.368629999</v>
      </c>
      <c r="D7" s="28">
        <v>26012445.405370001</v>
      </c>
      <c r="E7" s="27">
        <f>IF(C7=0," ",D7/C7)</f>
        <v>1.0235024206085566</v>
      </c>
      <c r="F7" s="28">
        <v>29020908.423179999</v>
      </c>
      <c r="G7" s="27">
        <f t="shared" ref="G7:G63" si="2">IF(C7=0," ",IF(F7=0," ",IF(C7/F7&gt;3,"рост.св.300%",C7/F7)))</f>
        <v>0.87575233683346942</v>
      </c>
      <c r="H7" s="27">
        <f t="shared" si="0"/>
        <v>0.89633463660265589</v>
      </c>
      <c r="I7" s="28">
        <f t="shared" si="1"/>
        <v>-3008463.0178099982</v>
      </c>
      <c r="J7" s="25"/>
    </row>
    <row r="8" spans="2:12" ht="30.75" customHeight="1" collapsed="1" x14ac:dyDescent="0.2">
      <c r="B8" s="30" t="s">
        <v>20</v>
      </c>
      <c r="C8" s="26">
        <f>C9+C33</f>
        <v>56396598.814249992</v>
      </c>
      <c r="D8" s="26">
        <f>D9+D33</f>
        <v>57047325.813110001</v>
      </c>
      <c r="E8" s="27">
        <f t="shared" ref="E8:E62" si="3">IF(C8=0," ",D8/C8)</f>
        <v>1.011538408566149</v>
      </c>
      <c r="F8" s="26">
        <f>F9+F33</f>
        <v>50166614.799400002</v>
      </c>
      <c r="G8" s="27">
        <f t="shared" si="2"/>
        <v>1.1241858562663969</v>
      </c>
      <c r="H8" s="27">
        <f t="shared" si="0"/>
        <v>1.1371571719802847</v>
      </c>
      <c r="I8" s="28">
        <f t="shared" si="1"/>
        <v>6880711.0137099996</v>
      </c>
      <c r="J8" s="25"/>
    </row>
    <row r="9" spans="2:12" ht="22.5" customHeight="1" x14ac:dyDescent="0.2">
      <c r="B9" s="31" t="s">
        <v>46</v>
      </c>
      <c r="C9" s="32">
        <f>C10+C13+C20+C24+C28+C31+C32</f>
        <v>48273261.863189995</v>
      </c>
      <c r="D9" s="32">
        <f>D10+D13+D20+D24+D28+D31+D32</f>
        <v>48677992.904830001</v>
      </c>
      <c r="E9" s="20">
        <f t="shared" si="3"/>
        <v>1.0083841660169359</v>
      </c>
      <c r="F9" s="32">
        <f>F10+F13+F20+F24+F28+F31+F32</f>
        <v>45562477.822520003</v>
      </c>
      <c r="G9" s="20">
        <f t="shared" si="2"/>
        <v>1.0594959749825139</v>
      </c>
      <c r="H9" s="20">
        <f t="shared" si="0"/>
        <v>1.0683789651310427</v>
      </c>
      <c r="I9" s="33">
        <f t="shared" si="1"/>
        <v>3115515.0823099986</v>
      </c>
      <c r="J9" s="20">
        <f t="shared" ref="J9:J32" si="4">D9/$D$9</f>
        <v>1</v>
      </c>
    </row>
    <row r="10" spans="2:12" ht="23.25" customHeight="1" x14ac:dyDescent="0.2">
      <c r="B10" s="34" t="s">
        <v>21</v>
      </c>
      <c r="C10" s="17">
        <f>SUM(C11:C12)</f>
        <v>28184848.609999999</v>
      </c>
      <c r="D10" s="17">
        <f>SUM(D11:D12)</f>
        <v>28605603.037359998</v>
      </c>
      <c r="E10" s="35">
        <f t="shared" si="3"/>
        <v>1.0149283905399695</v>
      </c>
      <c r="F10" s="17">
        <f>SUM(F11:F12)</f>
        <v>26025420.260499999</v>
      </c>
      <c r="G10" s="35">
        <f t="shared" si="2"/>
        <v>1.0829738128293538</v>
      </c>
      <c r="H10" s="35">
        <f t="shared" si="0"/>
        <v>1.0991408688518303</v>
      </c>
      <c r="I10" s="18">
        <f t="shared" si="1"/>
        <v>2580182.7768599987</v>
      </c>
      <c r="J10" s="35">
        <f t="shared" si="4"/>
        <v>0.58764959954874496</v>
      </c>
      <c r="K10" s="7"/>
    </row>
    <row r="11" spans="2:12" ht="18" customHeight="1" x14ac:dyDescent="0.2">
      <c r="B11" s="36" t="s">
        <v>16</v>
      </c>
      <c r="C11" s="13">
        <v>11969684.609999999</v>
      </c>
      <c r="D11" s="13">
        <v>11873668.00161</v>
      </c>
      <c r="E11" s="14">
        <f t="shared" si="3"/>
        <v>0.9919783510160507</v>
      </c>
      <c r="F11" s="13">
        <v>11799034.152520001</v>
      </c>
      <c r="G11" s="14">
        <f t="shared" si="2"/>
        <v>1.0144630870013671</v>
      </c>
      <c r="H11" s="14">
        <f t="shared" si="0"/>
        <v>1.0063254202102685</v>
      </c>
      <c r="I11" s="13">
        <f t="shared" si="1"/>
        <v>74633.849089998752</v>
      </c>
      <c r="J11" s="14">
        <f t="shared" si="4"/>
        <v>0.24392271112788327</v>
      </c>
    </row>
    <row r="12" spans="2:12" ht="15.75" x14ac:dyDescent="0.2">
      <c r="B12" s="37" t="s">
        <v>12</v>
      </c>
      <c r="C12" s="13">
        <v>16215164</v>
      </c>
      <c r="D12" s="13">
        <v>16731935.03575</v>
      </c>
      <c r="E12" s="14">
        <f t="shared" si="3"/>
        <v>1.0318696151176763</v>
      </c>
      <c r="F12" s="13">
        <v>14226386.10798</v>
      </c>
      <c r="G12" s="14">
        <f t="shared" si="2"/>
        <v>1.1397950172956739</v>
      </c>
      <c r="H12" s="14">
        <f t="shared" si="0"/>
        <v>1.1761198458099322</v>
      </c>
      <c r="I12" s="13">
        <f t="shared" si="1"/>
        <v>2505548.92777</v>
      </c>
      <c r="J12" s="14">
        <f t="shared" si="4"/>
        <v>0.34372688842086169</v>
      </c>
    </row>
    <row r="13" spans="2:12" ht="31.5" customHeight="1" x14ac:dyDescent="0.2">
      <c r="B13" s="34" t="s">
        <v>22</v>
      </c>
      <c r="C13" s="17">
        <f>SUM(C14:C18,C19:C19)</f>
        <v>7503900.4265000001</v>
      </c>
      <c r="D13" s="17">
        <f>SUM(D14:D18,D19:D19)</f>
        <v>7623910.6279100012</v>
      </c>
      <c r="E13" s="35">
        <f t="shared" si="3"/>
        <v>1.0159930428962232</v>
      </c>
      <c r="F13" s="17">
        <f>SUM(F14:F18,F19:F19)</f>
        <v>7755280.6468500011</v>
      </c>
      <c r="G13" s="35">
        <f t="shared" si="2"/>
        <v>0.96758592863404558</v>
      </c>
      <c r="H13" s="35">
        <f t="shared" si="0"/>
        <v>0.98306057189647167</v>
      </c>
      <c r="I13" s="18">
        <f t="shared" si="1"/>
        <v>-131370.01893999986</v>
      </c>
      <c r="J13" s="35">
        <f t="shared" si="4"/>
        <v>0.15661924769197971</v>
      </c>
    </row>
    <row r="14" spans="2:12" s="1" customFormat="1" ht="30" x14ac:dyDescent="0.2">
      <c r="B14" s="38" t="s">
        <v>35</v>
      </c>
      <c r="C14" s="39">
        <v>-520.17349999999999</v>
      </c>
      <c r="D14" s="39">
        <v>-520.17349999999999</v>
      </c>
      <c r="E14" s="14">
        <f t="shared" si="3"/>
        <v>1</v>
      </c>
      <c r="F14" s="39">
        <v>291.97750000000002</v>
      </c>
      <c r="G14" s="14">
        <f t="shared" si="2"/>
        <v>-1.7815533731195039</v>
      </c>
      <c r="H14" s="14">
        <f t="shared" si="0"/>
        <v>-1.7815533731195039</v>
      </c>
      <c r="I14" s="13">
        <f t="shared" si="1"/>
        <v>-812.15100000000007</v>
      </c>
      <c r="J14" s="14">
        <f t="shared" si="4"/>
        <v>-1.0686009610482246E-5</v>
      </c>
    </row>
    <row r="15" spans="2:12" ht="15.75" x14ac:dyDescent="0.2">
      <c r="B15" s="37" t="s">
        <v>47</v>
      </c>
      <c r="C15" s="13">
        <v>1511938</v>
      </c>
      <c r="D15" s="13">
        <v>1756720.3358199999</v>
      </c>
      <c r="E15" s="14">
        <f t="shared" si="3"/>
        <v>1.1618997179910815</v>
      </c>
      <c r="F15" s="13">
        <v>1221893.845</v>
      </c>
      <c r="G15" s="14">
        <f t="shared" si="2"/>
        <v>1.2373726295347696</v>
      </c>
      <c r="H15" s="14">
        <f t="shared" si="0"/>
        <v>1.4377029093063318</v>
      </c>
      <c r="I15" s="13">
        <f t="shared" si="1"/>
        <v>534826.49081999995</v>
      </c>
      <c r="J15" s="14">
        <f t="shared" si="4"/>
        <v>3.6088594269992835E-2</v>
      </c>
    </row>
    <row r="16" spans="2:12" ht="34.5" customHeight="1" x14ac:dyDescent="0.2">
      <c r="B16" s="36" t="s">
        <v>48</v>
      </c>
      <c r="C16" s="13">
        <v>1326378.3</v>
      </c>
      <c r="D16" s="13">
        <v>1240889.97153</v>
      </c>
      <c r="E16" s="14">
        <f t="shared" si="3"/>
        <v>0.93554755195406913</v>
      </c>
      <c r="F16" s="13">
        <v>1126176.6980300001</v>
      </c>
      <c r="G16" s="14">
        <f t="shared" si="2"/>
        <v>1.1777710392340819</v>
      </c>
      <c r="H16" s="14">
        <f t="shared" si="0"/>
        <v>1.1018608125178453</v>
      </c>
      <c r="I16" s="13">
        <f t="shared" si="1"/>
        <v>114713.27349999989</v>
      </c>
      <c r="J16" s="14">
        <f t="shared" si="4"/>
        <v>2.5491806409439582E-2</v>
      </c>
    </row>
    <row r="17" spans="2:10" ht="34.5" customHeight="1" x14ac:dyDescent="0.2">
      <c r="B17" s="36" t="s">
        <v>49</v>
      </c>
      <c r="C17" s="13">
        <v>45115.199999999997</v>
      </c>
      <c r="D17" s="13">
        <v>56989.620560000003</v>
      </c>
      <c r="E17" s="14">
        <f t="shared" si="3"/>
        <v>1.2632022147746216</v>
      </c>
      <c r="F17" s="13">
        <v>45283.151969999999</v>
      </c>
      <c r="G17" s="14">
        <f t="shared" si="2"/>
        <v>0.99629107156429242</v>
      </c>
      <c r="H17" s="14">
        <f t="shared" si="0"/>
        <v>1.2585170881601953</v>
      </c>
      <c r="I17" s="13">
        <f t="shared" si="1"/>
        <v>11706.468590000004</v>
      </c>
      <c r="J17" s="14">
        <f t="shared" si="4"/>
        <v>1.1707471314895831E-3</v>
      </c>
    </row>
    <row r="18" spans="2:10" ht="108" customHeight="1" x14ac:dyDescent="0.2">
      <c r="B18" s="40" t="s">
        <v>36</v>
      </c>
      <c r="C18" s="13">
        <v>1657.6</v>
      </c>
      <c r="D18" s="13">
        <v>12298.445699999998</v>
      </c>
      <c r="E18" s="14">
        <f t="shared" si="3"/>
        <v>7.4194291143822388</v>
      </c>
      <c r="F18" s="13">
        <v>1463.7500400000001</v>
      </c>
      <c r="G18" s="14">
        <f t="shared" si="2"/>
        <v>1.132433786304115</v>
      </c>
      <c r="H18" s="14">
        <f t="shared" si="0"/>
        <v>8.4020122042148646</v>
      </c>
      <c r="I18" s="13">
        <f t="shared" si="1"/>
        <v>10834.695659999998</v>
      </c>
      <c r="J18" s="14">
        <f t="shared" si="4"/>
        <v>2.5264898912419424E-4</v>
      </c>
    </row>
    <row r="19" spans="2:10" ht="21" customHeight="1" x14ac:dyDescent="0.2">
      <c r="B19" s="36" t="s">
        <v>70</v>
      </c>
      <c r="C19" s="13">
        <v>4619331.5</v>
      </c>
      <c r="D19" s="13">
        <v>4557532.4278000006</v>
      </c>
      <c r="E19" s="14">
        <f t="shared" si="3"/>
        <v>0.98662164163797306</v>
      </c>
      <c r="F19" s="13">
        <v>5360171.2243100004</v>
      </c>
      <c r="G19" s="14">
        <f t="shared" si="2"/>
        <v>0.86178804868208914</v>
      </c>
      <c r="H19" s="14">
        <f t="shared" si="0"/>
        <v>0.8502587393347083</v>
      </c>
      <c r="I19" s="13">
        <f t="shared" si="1"/>
        <v>-802638.79650999978</v>
      </c>
      <c r="J19" s="14">
        <f t="shared" si="4"/>
        <v>9.3626136901543991E-2</v>
      </c>
    </row>
    <row r="20" spans="2:10" ht="21.75" customHeight="1" x14ac:dyDescent="0.2">
      <c r="B20" s="41" t="s">
        <v>23</v>
      </c>
      <c r="C20" s="17">
        <f>SUM(C21:C23)</f>
        <v>9169135.7826899998</v>
      </c>
      <c r="D20" s="17">
        <f>SUM(D21:D23)</f>
        <v>8957418.9611900002</v>
      </c>
      <c r="E20" s="35">
        <f t="shared" si="3"/>
        <v>0.97690983899489303</v>
      </c>
      <c r="F20" s="17">
        <f>SUM(F21:F23)</f>
        <v>8368589.7142000003</v>
      </c>
      <c r="G20" s="35">
        <f t="shared" si="2"/>
        <v>1.095660809745711</v>
      </c>
      <c r="H20" s="35">
        <f t="shared" si="0"/>
        <v>1.0703618252416967</v>
      </c>
      <c r="I20" s="18">
        <f t="shared" si="1"/>
        <v>588829.2469899999</v>
      </c>
      <c r="J20" s="35">
        <f t="shared" si="4"/>
        <v>0.18401372831255772</v>
      </c>
    </row>
    <row r="21" spans="2:10" ht="30.75" customHeight="1" x14ac:dyDescent="0.2">
      <c r="B21" s="36" t="s">
        <v>50</v>
      </c>
      <c r="C21" s="13">
        <v>8841445.7826899998</v>
      </c>
      <c r="D21" s="13">
        <v>8615246.3442299999</v>
      </c>
      <c r="E21" s="14">
        <f t="shared" si="3"/>
        <v>0.97441601249166077</v>
      </c>
      <c r="F21" s="13">
        <v>8139677.1752700005</v>
      </c>
      <c r="G21" s="14">
        <f t="shared" si="2"/>
        <v>1.0862157788704587</v>
      </c>
      <c r="H21" s="14">
        <f t="shared" si="0"/>
        <v>1.0584260479524761</v>
      </c>
      <c r="I21" s="13">
        <f t="shared" si="1"/>
        <v>475569.16895999946</v>
      </c>
      <c r="J21" s="14">
        <f t="shared" si="4"/>
        <v>0.17698442006583154</v>
      </c>
    </row>
    <row r="22" spans="2:10" ht="19.5" hidden="1" customHeight="1" outlineLevel="1" x14ac:dyDescent="0.2">
      <c r="B22" s="36" t="s">
        <v>13</v>
      </c>
      <c r="C22" s="13">
        <v>0</v>
      </c>
      <c r="D22" s="13">
        <v>0</v>
      </c>
      <c r="E22" s="14" t="str">
        <f t="shared" si="3"/>
        <v xml:space="preserve"> </v>
      </c>
      <c r="F22" s="13">
        <v>0</v>
      </c>
      <c r="G22" s="14" t="str">
        <f t="shared" si="2"/>
        <v xml:space="preserve"> </v>
      </c>
      <c r="H22" s="14" t="e">
        <f t="shared" si="0"/>
        <v>#DIV/0!</v>
      </c>
      <c r="I22" s="13">
        <f t="shared" si="1"/>
        <v>0</v>
      </c>
      <c r="J22" s="14">
        <f t="shared" si="4"/>
        <v>0</v>
      </c>
    </row>
    <row r="23" spans="2:10" ht="19.5" customHeight="1" collapsed="1" x14ac:dyDescent="0.2">
      <c r="B23" s="36" t="s">
        <v>51</v>
      </c>
      <c r="C23" s="13">
        <v>327690</v>
      </c>
      <c r="D23" s="13">
        <v>342172.61695999996</v>
      </c>
      <c r="E23" s="14">
        <f t="shared" si="3"/>
        <v>1.0441960906954741</v>
      </c>
      <c r="F23" s="13">
        <v>228912.53893000001</v>
      </c>
      <c r="G23" s="14">
        <f t="shared" si="2"/>
        <v>1.4315074286961864</v>
      </c>
      <c r="H23" s="14">
        <f t="shared" si="0"/>
        <v>1.4947744608460882</v>
      </c>
      <c r="I23" s="13">
        <f t="shared" si="1"/>
        <v>113260.07802999995</v>
      </c>
      <c r="J23" s="14">
        <f t="shared" si="4"/>
        <v>7.0293082467261792E-3</v>
      </c>
    </row>
    <row r="24" spans="2:10" ht="19.5" customHeight="1" x14ac:dyDescent="0.2">
      <c r="B24" s="41" t="s">
        <v>24</v>
      </c>
      <c r="C24" s="17">
        <f>SUM(C25:C27)</f>
        <v>3284536</v>
      </c>
      <c r="D24" s="17">
        <f>SUM(D25:D27)</f>
        <v>3350234.0230900003</v>
      </c>
      <c r="E24" s="35">
        <f t="shared" si="3"/>
        <v>1.0200022234769235</v>
      </c>
      <c r="F24" s="17">
        <f>SUM(F25:F27)</f>
        <v>3300815.5860000001</v>
      </c>
      <c r="G24" s="35">
        <f t="shared" si="2"/>
        <v>0.99506801104883047</v>
      </c>
      <c r="H24" s="35">
        <f t="shared" si="0"/>
        <v>1.0149715837805668</v>
      </c>
      <c r="I24" s="18">
        <f t="shared" si="1"/>
        <v>49418.437090000138</v>
      </c>
      <c r="J24" s="42">
        <f t="shared" si="4"/>
        <v>6.882440756421529E-2</v>
      </c>
    </row>
    <row r="25" spans="2:10" ht="15.75" x14ac:dyDescent="0.2">
      <c r="B25" s="37" t="s">
        <v>52</v>
      </c>
      <c r="C25" s="13">
        <v>2364565</v>
      </c>
      <c r="D25" s="13">
        <v>2443760.3845700002</v>
      </c>
      <c r="E25" s="14">
        <f t="shared" si="3"/>
        <v>1.0334925809060018</v>
      </c>
      <c r="F25" s="13">
        <v>2328632.1197800003</v>
      </c>
      <c r="G25" s="14">
        <f t="shared" si="2"/>
        <v>1.0154308960675997</v>
      </c>
      <c r="H25" s="14">
        <f t="shared" si="0"/>
        <v>1.0494402975085977</v>
      </c>
      <c r="I25" s="13">
        <f t="shared" si="1"/>
        <v>115128.26478999993</v>
      </c>
      <c r="J25" s="43">
        <f t="shared" si="4"/>
        <v>5.0202570786921696E-2</v>
      </c>
    </row>
    <row r="26" spans="2:10" ht="15.75" x14ac:dyDescent="0.2">
      <c r="B26" s="37" t="s">
        <v>53</v>
      </c>
      <c r="C26" s="13">
        <v>919131</v>
      </c>
      <c r="D26" s="13">
        <v>905619.63852000004</v>
      </c>
      <c r="E26" s="14">
        <f t="shared" si="3"/>
        <v>0.98529985227350625</v>
      </c>
      <c r="F26" s="13">
        <v>971399.46622000006</v>
      </c>
      <c r="G26" s="14">
        <f t="shared" si="2"/>
        <v>0.94619261381376707</v>
      </c>
      <c r="H26" s="14">
        <f t="shared" si="0"/>
        <v>0.93228344261298746</v>
      </c>
      <c r="I26" s="13">
        <f t="shared" si="1"/>
        <v>-65779.827700000023</v>
      </c>
      <c r="J26" s="43">
        <f t="shared" si="4"/>
        <v>1.8604292915087327E-2</v>
      </c>
    </row>
    <row r="27" spans="2:10" ht="15.75" x14ac:dyDescent="0.2">
      <c r="B27" s="37" t="s">
        <v>54</v>
      </c>
      <c r="C27" s="13">
        <v>840</v>
      </c>
      <c r="D27" s="13">
        <v>854</v>
      </c>
      <c r="E27" s="14">
        <f t="shared" si="3"/>
        <v>1.0166666666666666</v>
      </c>
      <c r="F27" s="13">
        <v>784</v>
      </c>
      <c r="G27" s="14">
        <f t="shared" si="2"/>
        <v>1.0714285714285714</v>
      </c>
      <c r="H27" s="14">
        <f t="shared" si="0"/>
        <v>1.0892857142857142</v>
      </c>
      <c r="I27" s="13">
        <f t="shared" si="1"/>
        <v>70</v>
      </c>
      <c r="J27" s="43">
        <f t="shared" si="4"/>
        <v>1.7543862206267406E-5</v>
      </c>
    </row>
    <row r="28" spans="2:10" ht="30" customHeight="1" x14ac:dyDescent="0.2">
      <c r="B28" s="41" t="s">
        <v>25</v>
      </c>
      <c r="C28" s="17">
        <f>SUM(C29:C30)</f>
        <v>2911</v>
      </c>
      <c r="D28" s="17">
        <f>SUM(D29:D30)</f>
        <v>2490.1150200000002</v>
      </c>
      <c r="E28" s="35">
        <f t="shared" si="3"/>
        <v>0.85541567159051879</v>
      </c>
      <c r="F28" s="17">
        <f>SUM(F29:F30)</f>
        <v>2910.8431999999998</v>
      </c>
      <c r="G28" s="35">
        <f t="shared" si="2"/>
        <v>1.0000538675528796</v>
      </c>
      <c r="H28" s="35">
        <f t="shared" si="0"/>
        <v>0.85546175073944219</v>
      </c>
      <c r="I28" s="18">
        <f t="shared" si="1"/>
        <v>-420.72817999999961</v>
      </c>
      <c r="J28" s="42">
        <f t="shared" si="4"/>
        <v>5.1154841672876826E-5</v>
      </c>
    </row>
    <row r="29" spans="2:10" ht="19.5" customHeight="1" x14ac:dyDescent="0.2">
      <c r="B29" s="36" t="s">
        <v>14</v>
      </c>
      <c r="C29" s="13">
        <v>17</v>
      </c>
      <c r="D29" s="13">
        <v>15.7608</v>
      </c>
      <c r="E29" s="14">
        <f t="shared" si="3"/>
        <v>0.92710588235294111</v>
      </c>
      <c r="F29" s="13">
        <v>16.6068</v>
      </c>
      <c r="G29" s="14">
        <f t="shared" si="2"/>
        <v>1.0236770479562589</v>
      </c>
      <c r="H29" s="14">
        <f t="shared" si="0"/>
        <v>0.94905701278994148</v>
      </c>
      <c r="I29" s="13">
        <f t="shared" si="1"/>
        <v>-0.84600000000000009</v>
      </c>
      <c r="J29" s="43">
        <f t="shared" si="4"/>
        <v>3.2377670194442543E-7</v>
      </c>
    </row>
    <row r="30" spans="2:10" ht="48" customHeight="1" x14ac:dyDescent="0.2">
      <c r="B30" s="36" t="s">
        <v>55</v>
      </c>
      <c r="C30" s="13">
        <v>2894</v>
      </c>
      <c r="D30" s="13">
        <v>2474.3542200000002</v>
      </c>
      <c r="E30" s="14">
        <f t="shared" si="3"/>
        <v>0.85499454733932279</v>
      </c>
      <c r="F30" s="13">
        <v>2894.2363999999998</v>
      </c>
      <c r="G30" s="14">
        <f t="shared" si="2"/>
        <v>0.99991832042468964</v>
      </c>
      <c r="H30" s="14">
        <f t="shared" si="0"/>
        <v>0.85492471174780349</v>
      </c>
      <c r="I30" s="13">
        <f t="shared" si="1"/>
        <v>-419.88217999999961</v>
      </c>
      <c r="J30" s="43">
        <f t="shared" si="4"/>
        <v>5.0831064970932397E-5</v>
      </c>
    </row>
    <row r="31" spans="2:10" ht="21" customHeight="1" x14ac:dyDescent="0.2">
      <c r="B31" s="44" t="s">
        <v>15</v>
      </c>
      <c r="C31" s="18">
        <v>127930.04399999999</v>
      </c>
      <c r="D31" s="18">
        <v>138336.14025999999</v>
      </c>
      <c r="E31" s="35">
        <f t="shared" si="3"/>
        <v>1.0813420830215612</v>
      </c>
      <c r="F31" s="18">
        <v>109460.74102</v>
      </c>
      <c r="G31" s="35">
        <f t="shared" si="2"/>
        <v>1.168729928263736</v>
      </c>
      <c r="H31" s="35">
        <f t="shared" si="0"/>
        <v>1.2637968551183483</v>
      </c>
      <c r="I31" s="18">
        <f t="shared" si="1"/>
        <v>28875.399239999984</v>
      </c>
      <c r="J31" s="42">
        <f t="shared" si="4"/>
        <v>2.8418620408294155E-3</v>
      </c>
    </row>
    <row r="32" spans="2:10" ht="28.5" x14ac:dyDescent="0.2">
      <c r="B32" s="41" t="s">
        <v>17</v>
      </c>
      <c r="C32" s="18">
        <v>0</v>
      </c>
      <c r="D32" s="18">
        <v>0</v>
      </c>
      <c r="E32" s="35" t="str">
        <f t="shared" si="3"/>
        <v xml:space="preserve"> </v>
      </c>
      <c r="F32" s="18">
        <v>3.075E-2</v>
      </c>
      <c r="G32" s="35" t="str">
        <f t="shared" si="2"/>
        <v xml:space="preserve"> </v>
      </c>
      <c r="H32" s="35">
        <f t="shared" si="0"/>
        <v>0</v>
      </c>
      <c r="I32" s="18">
        <f t="shared" si="1"/>
        <v>-3.075E-2</v>
      </c>
      <c r="J32" s="42">
        <f t="shared" si="4"/>
        <v>0</v>
      </c>
    </row>
    <row r="33" spans="2:10" s="2" customFormat="1" ht="21" customHeight="1" x14ac:dyDescent="0.2">
      <c r="B33" s="31" t="s">
        <v>9</v>
      </c>
      <c r="C33" s="32">
        <f>C34+C46+C50+C53+C56+C57+C60</f>
        <v>8123336.9510599999</v>
      </c>
      <c r="D33" s="32">
        <f>D34+D46+D50+D53+D56+D57+D60</f>
        <v>8369332.9082799992</v>
      </c>
      <c r="E33" s="20">
        <f t="shared" si="3"/>
        <v>1.0302826238406741</v>
      </c>
      <c r="F33" s="32">
        <f>F34+F46+F50+F53+F56+F57+F60</f>
        <v>4604136.97688</v>
      </c>
      <c r="G33" s="20">
        <f t="shared" si="2"/>
        <v>1.7643560545335448</v>
      </c>
      <c r="H33" s="20">
        <f t="shared" si="0"/>
        <v>1.8177853852540002</v>
      </c>
      <c r="I33" s="33">
        <f t="shared" si="1"/>
        <v>3765195.9313999992</v>
      </c>
      <c r="J33" s="20">
        <f t="shared" ref="J33:J62" si="5">D33/$D$33</f>
        <v>1</v>
      </c>
    </row>
    <row r="34" spans="2:10" ht="46.5" customHeight="1" x14ac:dyDescent="0.2">
      <c r="B34" s="41" t="s">
        <v>1</v>
      </c>
      <c r="C34" s="17">
        <v>6844738.0413199998</v>
      </c>
      <c r="D34" s="17">
        <v>7083813.7741299998</v>
      </c>
      <c r="E34" s="35">
        <f t="shared" si="3"/>
        <v>1.0349283977512007</v>
      </c>
      <c r="F34" s="17">
        <v>3522018.8469000002</v>
      </c>
      <c r="G34" s="35">
        <f t="shared" si="2"/>
        <v>1.9434132350951445</v>
      </c>
      <c r="H34" s="35">
        <v>1</v>
      </c>
      <c r="I34" s="18">
        <f t="shared" si="1"/>
        <v>3561794.9272299996</v>
      </c>
      <c r="J34" s="35">
        <f t="shared" si="5"/>
        <v>0.84640124269902062</v>
      </c>
    </row>
    <row r="35" spans="2:10" ht="62.25" customHeight="1" x14ac:dyDescent="0.2">
      <c r="B35" s="36" t="s">
        <v>56</v>
      </c>
      <c r="C35" s="13">
        <v>17557.551449999999</v>
      </c>
      <c r="D35" s="13">
        <v>17557.551449999999</v>
      </c>
      <c r="E35" s="14">
        <f t="shared" si="3"/>
        <v>1</v>
      </c>
      <c r="F35" s="13">
        <v>22880.16315</v>
      </c>
      <c r="G35" s="14">
        <f t="shared" si="2"/>
        <v>0.76737002856555236</v>
      </c>
      <c r="H35" s="14">
        <f t="shared" ref="H35:H45" si="6">D35/F35</f>
        <v>0.76737002856555236</v>
      </c>
      <c r="I35" s="13">
        <f t="shared" si="1"/>
        <v>-5322.6117000000013</v>
      </c>
      <c r="J35" s="43">
        <f t="shared" si="5"/>
        <v>2.0978435966658533E-3</v>
      </c>
    </row>
    <row r="36" spans="2:10" ht="20.25" customHeight="1" x14ac:dyDescent="0.2">
      <c r="B36" s="36" t="s">
        <v>37</v>
      </c>
      <c r="C36" s="13">
        <v>6733807.8458500002</v>
      </c>
      <c r="D36" s="13">
        <v>6986247.5466400003</v>
      </c>
      <c r="E36" s="14">
        <f t="shared" si="3"/>
        <v>1.0374884027832152</v>
      </c>
      <c r="F36" s="13">
        <v>3431860.7362500001</v>
      </c>
      <c r="G36" s="14">
        <f t="shared" si="2"/>
        <v>1.9621448430940829</v>
      </c>
      <c r="H36" s="14">
        <f t="shared" si="6"/>
        <v>2.0357025192910028</v>
      </c>
      <c r="I36" s="13">
        <f t="shared" si="1"/>
        <v>3554386.8103900002</v>
      </c>
      <c r="J36" s="43">
        <f t="shared" si="5"/>
        <v>0.83474365558195485</v>
      </c>
    </row>
    <row r="37" spans="2:10" ht="32.25" customHeight="1" x14ac:dyDescent="0.2">
      <c r="B37" s="36" t="s">
        <v>57</v>
      </c>
      <c r="C37" s="13">
        <v>21443.707469999998</v>
      </c>
      <c r="D37" s="13">
        <v>13642.456749999999</v>
      </c>
      <c r="E37" s="14">
        <f t="shared" si="3"/>
        <v>0.6361986036736399</v>
      </c>
      <c r="F37" s="13">
        <v>13665.097220000001</v>
      </c>
      <c r="G37" s="14">
        <f t="shared" si="2"/>
        <v>1.56923197286993</v>
      </c>
      <c r="H37" s="14">
        <f t="shared" si="6"/>
        <v>0.99834318997988059</v>
      </c>
      <c r="I37" s="13">
        <f t="shared" si="1"/>
        <v>-22.640470000002097</v>
      </c>
      <c r="J37" s="43">
        <f t="shared" si="5"/>
        <v>1.6300530639070602E-3</v>
      </c>
    </row>
    <row r="38" spans="2:10" ht="63.75" customHeight="1" x14ac:dyDescent="0.2">
      <c r="B38" s="36" t="s">
        <v>33</v>
      </c>
      <c r="C38" s="13">
        <v>14756.391589999999</v>
      </c>
      <c r="D38" s="13">
        <v>14627.67755</v>
      </c>
      <c r="E38" s="14">
        <f t="shared" si="3"/>
        <v>0.99127740415297561</v>
      </c>
      <c r="F38" s="13">
        <v>13732.481199999998</v>
      </c>
      <c r="G38" s="14">
        <f t="shared" si="2"/>
        <v>1.0745612082105018</v>
      </c>
      <c r="H38" s="14">
        <f t="shared" si="6"/>
        <v>1.0651882450783914</v>
      </c>
      <c r="I38" s="13">
        <f t="shared" si="1"/>
        <v>895.19635000000198</v>
      </c>
      <c r="J38" s="43">
        <f t="shared" si="5"/>
        <v>1.7477710243224353E-3</v>
      </c>
    </row>
    <row r="39" spans="2:10" ht="34.5" customHeight="1" x14ac:dyDescent="0.2">
      <c r="B39" s="36" t="s">
        <v>58</v>
      </c>
      <c r="C39" s="39">
        <f>(SUM(C40:C41))</f>
        <v>51563.894419999997</v>
      </c>
      <c r="D39" s="39">
        <f>(SUM(D40:D41))</f>
        <v>45930.345930000003</v>
      </c>
      <c r="E39" s="14">
        <f t="shared" si="3"/>
        <v>0.89074625659354933</v>
      </c>
      <c r="F39" s="39">
        <f>(SUM(F40:F41))</f>
        <v>35717.927370000005</v>
      </c>
      <c r="G39" s="14">
        <f t="shared" si="2"/>
        <v>1.4436418408563438</v>
      </c>
      <c r="H39" s="14">
        <f t="shared" si="6"/>
        <v>1.2859185656046088</v>
      </c>
      <c r="I39" s="13">
        <f t="shared" si="1"/>
        <v>10212.418559999998</v>
      </c>
      <c r="J39" s="43">
        <f t="shared" si="5"/>
        <v>5.4879339169983206E-3</v>
      </c>
    </row>
    <row r="40" spans="2:10" ht="49.5" customHeight="1" x14ac:dyDescent="0.2">
      <c r="B40" s="45" t="s">
        <v>59</v>
      </c>
      <c r="C40" s="13">
        <v>37364.490789999996</v>
      </c>
      <c r="D40" s="13">
        <v>35003.81437</v>
      </c>
      <c r="E40" s="14">
        <f t="shared" si="3"/>
        <v>0.93682032405398674</v>
      </c>
      <c r="F40" s="13">
        <v>25232.713640000002</v>
      </c>
      <c r="G40" s="14">
        <f t="shared" si="2"/>
        <v>1.4807955784338698</v>
      </c>
      <c r="H40" s="14">
        <f t="shared" si="6"/>
        <v>1.3872393936461285</v>
      </c>
      <c r="I40" s="13">
        <f t="shared" si="1"/>
        <v>9771.1007299999983</v>
      </c>
      <c r="J40" s="43">
        <f t="shared" si="5"/>
        <v>4.1823900128730466E-3</v>
      </c>
    </row>
    <row r="41" spans="2:10" ht="60" customHeight="1" x14ac:dyDescent="0.2">
      <c r="B41" s="45" t="s">
        <v>60</v>
      </c>
      <c r="C41" s="13">
        <v>14199.403630000001</v>
      </c>
      <c r="D41" s="13">
        <v>10926.531560000001</v>
      </c>
      <c r="E41" s="14">
        <f t="shared" si="3"/>
        <v>0.76950637116299803</v>
      </c>
      <c r="F41" s="13">
        <v>10485.213730000001</v>
      </c>
      <c r="G41" s="14">
        <f t="shared" si="2"/>
        <v>1.3542312055473951</v>
      </c>
      <c r="H41" s="14">
        <f t="shared" si="6"/>
        <v>1.0420895406964681</v>
      </c>
      <c r="I41" s="13">
        <f t="shared" si="1"/>
        <v>441.31782999999996</v>
      </c>
      <c r="J41" s="43">
        <f t="shared" si="5"/>
        <v>1.3055439041252737E-3</v>
      </c>
    </row>
    <row r="42" spans="2:10" ht="77.25" customHeight="1" x14ac:dyDescent="0.2">
      <c r="B42" s="36" t="s">
        <v>61</v>
      </c>
      <c r="C42" s="13">
        <v>113.30724000000001</v>
      </c>
      <c r="D42" s="13">
        <v>113.17305</v>
      </c>
      <c r="E42" s="14">
        <f t="shared" si="3"/>
        <v>0.99881569792009761</v>
      </c>
      <c r="F42" s="13">
        <v>1.3388699999999998</v>
      </c>
      <c r="G42" s="14" t="str">
        <f t="shared" si="2"/>
        <v>рост.св.300%</v>
      </c>
      <c r="H42" s="14">
        <f t="shared" si="6"/>
        <v>84.528781733850209</v>
      </c>
      <c r="I42" s="13">
        <f t="shared" si="1"/>
        <v>111.83418</v>
      </c>
      <c r="J42" s="43">
        <f t="shared" si="5"/>
        <v>1.3522350137133983E-5</v>
      </c>
    </row>
    <row r="43" spans="2:10" ht="51.75" customHeight="1" x14ac:dyDescent="0.2">
      <c r="B43" s="36" t="s">
        <v>62</v>
      </c>
      <c r="C43" s="13">
        <v>356.57820000000004</v>
      </c>
      <c r="D43" s="13">
        <v>349.90460999999999</v>
      </c>
      <c r="E43" s="14">
        <f t="shared" si="3"/>
        <v>0.98128435782108936</v>
      </c>
      <c r="F43" s="13">
        <v>292.61784999999998</v>
      </c>
      <c r="G43" s="14">
        <f t="shared" si="2"/>
        <v>1.2185797961402562</v>
      </c>
      <c r="H43" s="14">
        <f t="shared" si="6"/>
        <v>1.1957732927092453</v>
      </c>
      <c r="I43" s="13">
        <f t="shared" si="1"/>
        <v>57.286760000000015</v>
      </c>
      <c r="J43" s="43">
        <f t="shared" si="5"/>
        <v>4.1807945010029439E-5</v>
      </c>
    </row>
    <row r="44" spans="2:10" ht="35.25" customHeight="1" x14ac:dyDescent="0.2">
      <c r="B44" s="38" t="s">
        <v>63</v>
      </c>
      <c r="C44" s="46">
        <v>5117.2187000000004</v>
      </c>
      <c r="D44" s="46">
        <v>5324.81567</v>
      </c>
      <c r="E44" s="14">
        <f t="shared" si="3"/>
        <v>1.0405683208341281</v>
      </c>
      <c r="F44" s="46">
        <v>3858.6703900000002</v>
      </c>
      <c r="G44" s="14">
        <f t="shared" si="2"/>
        <v>1.3261611339651118</v>
      </c>
      <c r="H44" s="14">
        <f t="shared" si="6"/>
        <v>1.3799612643255594</v>
      </c>
      <c r="I44" s="13">
        <f t="shared" si="1"/>
        <v>1466.1452799999997</v>
      </c>
      <c r="J44" s="43">
        <f t="shared" si="5"/>
        <v>6.3622940183584063E-4</v>
      </c>
    </row>
    <row r="45" spans="2:10" ht="33" customHeight="1" x14ac:dyDescent="0.2">
      <c r="B45" s="38" t="s">
        <v>64</v>
      </c>
      <c r="C45" s="13">
        <v>21.546400000000002</v>
      </c>
      <c r="D45" s="13">
        <v>20.302479999999999</v>
      </c>
      <c r="E45" s="14">
        <f t="shared" si="3"/>
        <v>0.94226784984962675</v>
      </c>
      <c r="F45" s="13">
        <v>9.8146000000000004</v>
      </c>
      <c r="G45" s="14">
        <f t="shared" si="2"/>
        <v>2.1953416338923644</v>
      </c>
      <c r="H45" s="14">
        <f t="shared" si="6"/>
        <v>2.0685998410531248</v>
      </c>
      <c r="I45" s="13">
        <f t="shared" si="1"/>
        <v>10.487879999999999</v>
      </c>
      <c r="J45" s="43">
        <f t="shared" si="5"/>
        <v>2.4258181891551031E-6</v>
      </c>
    </row>
    <row r="46" spans="2:10" ht="32.25" customHeight="1" x14ac:dyDescent="0.2">
      <c r="B46" s="41" t="s">
        <v>2</v>
      </c>
      <c r="C46" s="17">
        <f>SUM(C47:C49)</f>
        <v>121545.63526</v>
      </c>
      <c r="D46" s="17">
        <f>SUM(D47:D49)</f>
        <v>89557.942139999999</v>
      </c>
      <c r="E46" s="35">
        <f t="shared" si="3"/>
        <v>0.7368256535779778</v>
      </c>
      <c r="F46" s="17">
        <f>SUM(F47:F49)</f>
        <v>109747.27154999999</v>
      </c>
      <c r="G46" s="35">
        <f t="shared" si="2"/>
        <v>1.107504847668352</v>
      </c>
      <c r="H46" s="35">
        <f t="shared" ref="H46:H62" si="7">D46/F46</f>
        <v>0.81603798322401211</v>
      </c>
      <c r="I46" s="18">
        <f t="shared" si="1"/>
        <v>-20189.329409999991</v>
      </c>
      <c r="J46" s="35">
        <f t="shared" si="5"/>
        <v>1.0700726464279846E-2</v>
      </c>
    </row>
    <row r="47" spans="2:10" ht="30" x14ac:dyDescent="0.2">
      <c r="B47" s="47" t="s">
        <v>26</v>
      </c>
      <c r="C47" s="13">
        <v>12439.36584</v>
      </c>
      <c r="D47" s="13">
        <v>12653.540570000001</v>
      </c>
      <c r="E47" s="14">
        <f t="shared" si="3"/>
        <v>1.01721749587196</v>
      </c>
      <c r="F47" s="13">
        <v>15620.00972</v>
      </c>
      <c r="G47" s="14">
        <f t="shared" si="2"/>
        <v>0.79637375795435805</v>
      </c>
      <c r="H47" s="14">
        <f t="shared" si="7"/>
        <v>0.81008531984447452</v>
      </c>
      <c r="I47" s="13">
        <f t="shared" si="1"/>
        <v>-2966.469149999999</v>
      </c>
      <c r="J47" s="14">
        <f t="shared" si="5"/>
        <v>1.5118935653140914E-3</v>
      </c>
    </row>
    <row r="48" spans="2:10" ht="15.75" x14ac:dyDescent="0.2">
      <c r="B48" s="47" t="s">
        <v>27</v>
      </c>
      <c r="C48" s="13">
        <v>22273.990420000002</v>
      </c>
      <c r="D48" s="13">
        <v>22290.286359999998</v>
      </c>
      <c r="E48" s="14">
        <f t="shared" si="3"/>
        <v>1.0007316129572079</v>
      </c>
      <c r="F48" s="13">
        <v>16314.21947</v>
      </c>
      <c r="G48" s="14">
        <f t="shared" si="2"/>
        <v>1.3653114365023313</v>
      </c>
      <c r="H48" s="14">
        <f t="shared" si="7"/>
        <v>1.3663103160399006</v>
      </c>
      <c r="I48" s="13">
        <f t="shared" si="1"/>
        <v>5976.0668899999982</v>
      </c>
      <c r="J48" s="14">
        <f t="shared" si="5"/>
        <v>2.6633289181205396E-3</v>
      </c>
    </row>
    <row r="49" spans="1:13" ht="15.75" x14ac:dyDescent="0.2">
      <c r="B49" s="47" t="s">
        <v>28</v>
      </c>
      <c r="C49" s="13">
        <v>86832.278999999995</v>
      </c>
      <c r="D49" s="13">
        <v>54614.115210000004</v>
      </c>
      <c r="E49" s="14">
        <f t="shared" si="3"/>
        <v>0.62896097901564929</v>
      </c>
      <c r="F49" s="13">
        <v>77813.042359999992</v>
      </c>
      <c r="G49" s="14">
        <f t="shared" si="2"/>
        <v>1.1159090605694704</v>
      </c>
      <c r="H49" s="14">
        <f t="shared" si="7"/>
        <v>0.70186325522820758</v>
      </c>
      <c r="I49" s="13">
        <f t="shared" si="1"/>
        <v>-23198.927149999989</v>
      </c>
      <c r="J49" s="14">
        <f t="shared" si="5"/>
        <v>6.525503980845216E-3</v>
      </c>
    </row>
    <row r="50" spans="1:13" ht="31.5" customHeight="1" x14ac:dyDescent="0.2">
      <c r="B50" s="41" t="s">
        <v>3</v>
      </c>
      <c r="C50" s="17">
        <f>SUM(C51:C52)</f>
        <v>100914.24054</v>
      </c>
      <c r="D50" s="17">
        <f>SUM(D51:D52)</f>
        <v>132186.03376999998</v>
      </c>
      <c r="E50" s="35">
        <f t="shared" si="3"/>
        <v>1.3098848394702489</v>
      </c>
      <c r="F50" s="17">
        <f>SUM(F51:F52)</f>
        <v>192120.20575999998</v>
      </c>
      <c r="G50" s="35">
        <f t="shared" si="2"/>
        <v>0.52526614855942788</v>
      </c>
      <c r="H50" s="35">
        <f t="shared" si="7"/>
        <v>0.68803816468492207</v>
      </c>
      <c r="I50" s="18">
        <f t="shared" si="1"/>
        <v>-59934.171990000003</v>
      </c>
      <c r="J50" s="35">
        <f t="shared" si="5"/>
        <v>1.5794094370320113E-2</v>
      </c>
    </row>
    <row r="51" spans="1:13" ht="19.5" customHeight="1" x14ac:dyDescent="0.2">
      <c r="B51" s="47" t="s">
        <v>29</v>
      </c>
      <c r="C51" s="13">
        <v>16329.349130000001</v>
      </c>
      <c r="D51" s="13">
        <v>17360.142449999999</v>
      </c>
      <c r="E51" s="14">
        <f t="shared" si="3"/>
        <v>1.0631251932819688</v>
      </c>
      <c r="F51" s="13">
        <v>13497.224289999998</v>
      </c>
      <c r="G51" s="14">
        <f t="shared" si="2"/>
        <v>1.2098301679774488</v>
      </c>
      <c r="H51" s="14">
        <f t="shared" si="7"/>
        <v>1.2862009311693821</v>
      </c>
      <c r="I51" s="13">
        <f t="shared" si="1"/>
        <v>3862.9181600000011</v>
      </c>
      <c r="J51" s="14">
        <f t="shared" si="5"/>
        <v>2.0742564121000802E-3</v>
      </c>
    </row>
    <row r="52" spans="1:13" ht="20.25" customHeight="1" x14ac:dyDescent="0.2">
      <c r="B52" s="47" t="s">
        <v>30</v>
      </c>
      <c r="C52" s="13">
        <v>84584.891409999997</v>
      </c>
      <c r="D52" s="13">
        <v>114825.89132</v>
      </c>
      <c r="E52" s="14">
        <f t="shared" si="3"/>
        <v>1.3575224771929515</v>
      </c>
      <c r="F52" s="13">
        <v>178622.98147</v>
      </c>
      <c r="G52" s="14">
        <f t="shared" si="2"/>
        <v>0.47353868306249358</v>
      </c>
      <c r="H52" s="14">
        <f t="shared" si="7"/>
        <v>0.64283940607768419</v>
      </c>
      <c r="I52" s="13">
        <f t="shared" si="1"/>
        <v>-63797.090150000004</v>
      </c>
      <c r="J52" s="14">
        <f t="shared" si="5"/>
        <v>1.3719837958220033E-2</v>
      </c>
    </row>
    <row r="53" spans="1:13" ht="34.5" customHeight="1" x14ac:dyDescent="0.2">
      <c r="B53" s="41" t="s">
        <v>4</v>
      </c>
      <c r="C53" s="17">
        <f>C54+C55</f>
        <v>54789.840969999997</v>
      </c>
      <c r="D53" s="17">
        <f>D54+D55</f>
        <v>55207.808120000002</v>
      </c>
      <c r="E53" s="35">
        <f t="shared" si="3"/>
        <v>1.0076285519833661</v>
      </c>
      <c r="F53" s="17">
        <f>F54+F55</f>
        <v>20983.078070000003</v>
      </c>
      <c r="G53" s="35">
        <f t="shared" si="2"/>
        <v>2.6111441222884411</v>
      </c>
      <c r="H53" s="35">
        <f t="shared" si="7"/>
        <v>2.6310633709613791</v>
      </c>
      <c r="I53" s="18">
        <f t="shared" si="1"/>
        <v>34224.730049999998</v>
      </c>
      <c r="J53" s="35">
        <f t="shared" si="5"/>
        <v>6.5964406870924535E-3</v>
      </c>
    </row>
    <row r="54" spans="1:13" ht="21.75" customHeight="1" x14ac:dyDescent="0.2">
      <c r="B54" s="47" t="s">
        <v>31</v>
      </c>
      <c r="C54" s="13">
        <v>54158.71011</v>
      </c>
      <c r="D54" s="13">
        <v>54332.099719999998</v>
      </c>
      <c r="E54" s="14">
        <f t="shared" si="3"/>
        <v>1.0032015092244226</v>
      </c>
      <c r="F54" s="13">
        <v>19162.671870000002</v>
      </c>
      <c r="G54" s="14">
        <f t="shared" si="2"/>
        <v>2.826260892917956</v>
      </c>
      <c r="H54" s="14">
        <f t="shared" si="7"/>
        <v>2.8353091932372578</v>
      </c>
      <c r="I54" s="13">
        <f t="shared" si="1"/>
        <v>35169.427849999993</v>
      </c>
      <c r="J54" s="14">
        <f t="shared" si="5"/>
        <v>6.49180768831024E-3</v>
      </c>
    </row>
    <row r="55" spans="1:13" ht="31.5" customHeight="1" x14ac:dyDescent="0.2">
      <c r="B55" s="47" t="s">
        <v>34</v>
      </c>
      <c r="C55" s="13">
        <v>631.13085999999998</v>
      </c>
      <c r="D55" s="13">
        <v>875.70839999999998</v>
      </c>
      <c r="E55" s="14">
        <f t="shared" si="3"/>
        <v>1.3875227080482169</v>
      </c>
      <c r="F55" s="13">
        <v>1820.4061999999999</v>
      </c>
      <c r="G55" s="14">
        <f t="shared" si="2"/>
        <v>0.34669781942074246</v>
      </c>
      <c r="H55" s="14">
        <f t="shared" si="7"/>
        <v>0.48105109727708029</v>
      </c>
      <c r="I55" s="13">
        <f t="shared" si="1"/>
        <v>-944.69779999999992</v>
      </c>
      <c r="J55" s="14">
        <f t="shared" si="5"/>
        <v>1.0463299878221344E-4</v>
      </c>
    </row>
    <row r="56" spans="1:13" ht="22.5" customHeight="1" x14ac:dyDescent="0.2">
      <c r="B56" s="41" t="s">
        <v>5</v>
      </c>
      <c r="C56" s="18">
        <v>0</v>
      </c>
      <c r="D56" s="18">
        <v>-0.53</v>
      </c>
      <c r="E56" s="35" t="str">
        <f t="shared" si="3"/>
        <v xml:space="preserve"> </v>
      </c>
      <c r="F56" s="18">
        <v>-2.12</v>
      </c>
      <c r="G56" s="35" t="str">
        <f t="shared" si="2"/>
        <v xml:space="preserve"> </v>
      </c>
      <c r="H56" s="35">
        <f t="shared" si="7"/>
        <v>0.25</v>
      </c>
      <c r="I56" s="18">
        <f t="shared" si="1"/>
        <v>1.59</v>
      </c>
      <c r="J56" s="35">
        <f t="shared" si="5"/>
        <v>-6.3326433039323508E-8</v>
      </c>
    </row>
    <row r="57" spans="1:13" ht="27.6" customHeight="1" x14ac:dyDescent="0.2">
      <c r="B57" s="41" t="s">
        <v>11</v>
      </c>
      <c r="C57" s="18">
        <v>1001185.47515</v>
      </c>
      <c r="D57" s="18">
        <v>1020568.1381799999</v>
      </c>
      <c r="E57" s="35">
        <f t="shared" si="3"/>
        <v>1.0193597125718348</v>
      </c>
      <c r="F57" s="18">
        <v>746478.32996</v>
      </c>
      <c r="G57" s="35">
        <f t="shared" si="2"/>
        <v>1.3412117069810296</v>
      </c>
      <c r="H57" s="35">
        <f t="shared" si="7"/>
        <v>1.3671771801261625</v>
      </c>
      <c r="I57" s="18">
        <f t="shared" si="1"/>
        <v>274089.80821999989</v>
      </c>
      <c r="J57" s="35">
        <f t="shared" si="5"/>
        <v>0.12194139597079777</v>
      </c>
    </row>
    <row r="58" spans="1:13" ht="45" x14ac:dyDescent="0.2">
      <c r="B58" s="36" t="s">
        <v>65</v>
      </c>
      <c r="C58" s="13">
        <v>579750.78789000004</v>
      </c>
      <c r="D58" s="13">
        <v>548886.73483000009</v>
      </c>
      <c r="E58" s="14">
        <f t="shared" si="3"/>
        <v>0.94676324085331642</v>
      </c>
      <c r="F58" s="13">
        <v>439414.08769000001</v>
      </c>
      <c r="G58" s="14">
        <f t="shared" si="2"/>
        <v>1.3193723281330147</v>
      </c>
      <c r="H58" s="14">
        <f t="shared" si="7"/>
        <v>1.2491332212753983</v>
      </c>
      <c r="I58" s="13">
        <f t="shared" si="1"/>
        <v>109472.64714000007</v>
      </c>
      <c r="J58" s="14">
        <f t="shared" si="5"/>
        <v>6.5583092564877196E-2</v>
      </c>
    </row>
    <row r="59" spans="1:13" ht="47.25" customHeight="1" x14ac:dyDescent="0.2">
      <c r="B59" s="36" t="s">
        <v>71</v>
      </c>
      <c r="C59" s="13">
        <v>329197.3</v>
      </c>
      <c r="D59" s="13">
        <v>378327.96785000002</v>
      </c>
      <c r="E59" s="14">
        <f t="shared" si="3"/>
        <v>1.1492438359913646</v>
      </c>
      <c r="F59" s="13">
        <v>249285.89778999999</v>
      </c>
      <c r="G59" s="14">
        <f t="shared" ref="G59" si="8">IF(C59=0," ",IF(F59=0," ",IF(C59/F59&gt;3,"рост.св.300%",C59/F59)))</f>
        <v>1.3205612628650092</v>
      </c>
      <c r="H59" s="14">
        <f t="shared" ref="H59" si="9">D59/F59</f>
        <v>1.5176468913965839</v>
      </c>
      <c r="I59" s="13">
        <f t="shared" ref="I59" si="10">D59-F59</f>
        <v>129042.07006000003</v>
      </c>
      <c r="J59" s="14">
        <f t="shared" ref="J59" si="11">D59/$D$33</f>
        <v>4.5204076835766716E-2</v>
      </c>
    </row>
    <row r="60" spans="1:13" ht="15.75" x14ac:dyDescent="0.2">
      <c r="B60" s="41" t="s">
        <v>32</v>
      </c>
      <c r="C60" s="17">
        <f>(C61+C62+C63)</f>
        <v>163.71781999999999</v>
      </c>
      <c r="D60" s="17">
        <f>(D61+D62+D63)</f>
        <v>-12000.25806</v>
      </c>
      <c r="E60" s="35">
        <f t="shared" si="3"/>
        <v>-73.298423226011693</v>
      </c>
      <c r="F60" s="17">
        <f>(F61+F62+F63)</f>
        <v>12791.36464</v>
      </c>
      <c r="G60" s="35">
        <f>IF(C60=0," ",IF(F60=0," ",IF(C60/F60&gt;3,"рост.св.300%",C60/F60)))</f>
        <v>1.2799089433197488E-2</v>
      </c>
      <c r="H60" s="35">
        <f t="shared" si="7"/>
        <v>-0.93815307418208349</v>
      </c>
      <c r="I60" s="18">
        <f t="shared" si="1"/>
        <v>-24791.6227</v>
      </c>
      <c r="J60" s="35">
        <f t="shared" si="5"/>
        <v>-1.433836865077721E-3</v>
      </c>
    </row>
    <row r="61" spans="1:13" ht="15.75" x14ac:dyDescent="0.2">
      <c r="B61" s="38" t="s">
        <v>10</v>
      </c>
      <c r="C61" s="13">
        <v>0</v>
      </c>
      <c r="D61" s="13">
        <v>-12271.86584</v>
      </c>
      <c r="E61" s="14" t="str">
        <f t="shared" si="3"/>
        <v xml:space="preserve"> </v>
      </c>
      <c r="F61" s="13">
        <v>12306.14271</v>
      </c>
      <c r="G61" s="14" t="str">
        <f t="shared" si="2"/>
        <v xml:space="preserve"> </v>
      </c>
      <c r="H61" s="14">
        <f t="shared" si="7"/>
        <v>-0.99721465362398676</v>
      </c>
      <c r="I61" s="13">
        <f t="shared" si="1"/>
        <v>-24578.008549999999</v>
      </c>
      <c r="J61" s="14">
        <f t="shared" si="5"/>
        <v>-1.4662896044987197E-3</v>
      </c>
    </row>
    <row r="62" spans="1:13" ht="15.75" x14ac:dyDescent="0.2">
      <c r="A62" s="65"/>
      <c r="B62" s="38" t="s">
        <v>6</v>
      </c>
      <c r="C62" s="13">
        <v>163.12381999999999</v>
      </c>
      <c r="D62" s="13">
        <v>268.7398</v>
      </c>
      <c r="E62" s="14">
        <f t="shared" si="3"/>
        <v>1.6474589670595012</v>
      </c>
      <c r="F62" s="13">
        <v>485.22192999999999</v>
      </c>
      <c r="G62" s="14">
        <f t="shared" si="2"/>
        <v>0.3361839395840992</v>
      </c>
      <c r="H62" s="14">
        <f t="shared" si="7"/>
        <v>0.5538492458492138</v>
      </c>
      <c r="I62" s="13">
        <f t="shared" si="1"/>
        <v>-216.48212999999998</v>
      </c>
      <c r="J62" s="14">
        <f t="shared" si="5"/>
        <v>3.2110062169247529E-5</v>
      </c>
    </row>
    <row r="63" spans="1:13" s="15" customFormat="1" ht="45.75" customHeight="1" x14ac:dyDescent="0.2">
      <c r="A63" s="66"/>
      <c r="B63" s="48" t="s">
        <v>38</v>
      </c>
      <c r="C63" s="55">
        <v>0.59399999999999997</v>
      </c>
      <c r="D63" s="55">
        <v>2.8679800000000002</v>
      </c>
      <c r="E63" s="14">
        <f>IF(C63=0," ",D63/C63)</f>
        <v>4.8282491582491591</v>
      </c>
      <c r="F63" s="55">
        <v>0</v>
      </c>
      <c r="G63" s="14" t="str">
        <f t="shared" si="2"/>
        <v xml:space="preserve"> </v>
      </c>
      <c r="H63" s="10"/>
      <c r="I63" s="13"/>
      <c r="J63" s="10"/>
      <c r="K63" s="49"/>
      <c r="L63" s="50"/>
      <c r="M63" s="51"/>
    </row>
    <row r="64" spans="1:13" ht="30" x14ac:dyDescent="0.2">
      <c r="B64" s="52" t="s">
        <v>7</v>
      </c>
      <c r="C64" s="67">
        <f>C9/C8</f>
        <v>0.85596051673585261</v>
      </c>
      <c r="D64" s="67">
        <f>D9/D8</f>
        <v>0.85329140693293204</v>
      </c>
      <c r="E64" s="53"/>
      <c r="F64" s="67">
        <f>F9/F8</f>
        <v>0.90822308829705878</v>
      </c>
      <c r="G64" s="12"/>
      <c r="H64" s="53"/>
      <c r="I64" s="54"/>
      <c r="J64" s="11"/>
    </row>
    <row r="65" spans="2:10" ht="30" x14ac:dyDescent="0.2">
      <c r="B65" s="52" t="s">
        <v>8</v>
      </c>
      <c r="C65" s="67">
        <f>C33/C8</f>
        <v>0.14403948326414745</v>
      </c>
      <c r="D65" s="67">
        <f>D33/D8</f>
        <v>0.14670859306706799</v>
      </c>
      <c r="E65" s="53"/>
      <c r="F65" s="67">
        <f>F33/F8</f>
        <v>9.177691170294125E-2</v>
      </c>
      <c r="G65" s="12"/>
      <c r="H65" s="53"/>
      <c r="I65" s="54"/>
      <c r="J65" s="11"/>
    </row>
    <row r="66" spans="2:10" x14ac:dyDescent="0.25">
      <c r="B66" s="8"/>
    </row>
    <row r="67" spans="2:10" x14ac:dyDescent="0.25">
      <c r="B67" s="8"/>
    </row>
    <row r="68" spans="2:10" x14ac:dyDescent="0.25">
      <c r="B68" s="8"/>
      <c r="H68" s="9"/>
    </row>
  </sheetData>
  <mergeCells count="8">
    <mergeCell ref="J3:J4"/>
    <mergeCell ref="B1:I1"/>
    <mergeCell ref="B3:B4"/>
    <mergeCell ref="C3:C4"/>
    <mergeCell ref="D3:D4"/>
    <mergeCell ref="E3:E4"/>
    <mergeCell ref="F3:F4"/>
    <mergeCell ref="G3:I3"/>
  </mergeCells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IVAFIN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KALACEVA</dc:creator>
  <cp:lastModifiedBy>Гусева Людмила Павловна</cp:lastModifiedBy>
  <cp:lastPrinted>2026-02-02T07:53:38Z</cp:lastPrinted>
  <dcterms:created xsi:type="dcterms:W3CDTF">2001-06-14T05:47:18Z</dcterms:created>
  <dcterms:modified xsi:type="dcterms:W3CDTF">2026-03-13T08:24:53Z</dcterms:modified>
</cp:coreProperties>
</file>