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IV квартал)\"/>
    </mc:Choice>
  </mc:AlternateContent>
  <bookViews>
    <workbookView xWindow="0" yWindow="0" windowWidth="28800" windowHeight="1243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Поселения!$A$3:$DU$145</definedName>
  </definedNames>
  <calcPr calcId="152511"/>
</workbook>
</file>

<file path=xl/calcChain.xml><?xml version="1.0" encoding="utf-8"?>
<calcChain xmlns="http://schemas.openxmlformats.org/spreadsheetml/2006/main">
  <c r="DP122" i="3" l="1"/>
  <c r="DP108" i="3"/>
  <c r="DH122" i="3"/>
  <c r="DH6" i="3"/>
  <c r="CS80" i="3"/>
  <c r="CS69" i="3"/>
  <c r="CD122" i="3"/>
  <c r="CD90" i="3"/>
  <c r="CD80" i="3"/>
  <c r="BE18" i="3"/>
  <c r="Z72" i="3"/>
  <c r="Z73" i="3"/>
  <c r="BX120" i="3" l="1"/>
  <c r="BY120" i="3"/>
  <c r="BX121" i="3"/>
  <c r="BY121" i="3"/>
  <c r="DK7" i="3" l="1"/>
  <c r="DK8" i="3"/>
  <c r="DK9" i="3"/>
  <c r="DK10" i="3"/>
  <c r="DK12" i="3"/>
  <c r="DK13" i="3"/>
  <c r="DK14" i="3"/>
  <c r="DK15" i="3"/>
  <c r="DK16" i="3"/>
  <c r="DK17" i="3"/>
  <c r="DK19" i="3"/>
  <c r="DK20" i="3"/>
  <c r="DK21" i="3"/>
  <c r="DK22" i="3"/>
  <c r="DK23" i="3"/>
  <c r="DK25" i="3"/>
  <c r="DK26" i="3"/>
  <c r="DK27" i="3"/>
  <c r="DK28" i="3"/>
  <c r="DK29" i="3"/>
  <c r="DK31" i="3"/>
  <c r="DK32" i="3"/>
  <c r="DK33" i="3"/>
  <c r="DK34" i="3"/>
  <c r="DK35" i="3"/>
  <c r="DK36" i="3"/>
  <c r="DK37" i="3"/>
  <c r="DK38" i="3"/>
  <c r="DK39" i="3"/>
  <c r="DK40" i="3"/>
  <c r="DK41" i="3"/>
  <c r="DK43" i="3"/>
  <c r="DK44" i="3"/>
  <c r="DK45" i="3"/>
  <c r="DK46" i="3"/>
  <c r="DK47" i="3"/>
  <c r="DK49" i="3"/>
  <c r="DK50" i="3"/>
  <c r="DK51" i="3"/>
  <c r="DK52" i="3"/>
  <c r="DK53" i="3"/>
  <c r="DK54" i="3"/>
  <c r="DK55" i="3"/>
  <c r="DK57" i="3"/>
  <c r="DK58" i="3"/>
  <c r="DK59" i="3"/>
  <c r="DK60" i="3"/>
  <c r="DK61" i="3"/>
  <c r="DK62" i="3"/>
  <c r="DK64" i="3"/>
  <c r="DK65" i="3"/>
  <c r="DK66" i="3"/>
  <c r="DK67" i="3"/>
  <c r="DK68" i="3"/>
  <c r="DK70" i="3"/>
  <c r="DK71" i="3"/>
  <c r="DK72" i="3"/>
  <c r="DK73" i="3"/>
  <c r="DK74" i="3"/>
  <c r="DK76" i="3"/>
  <c r="DK77" i="3"/>
  <c r="DK78" i="3"/>
  <c r="DK79" i="3"/>
  <c r="DK81" i="3"/>
  <c r="DK82" i="3"/>
  <c r="DK83" i="3"/>
  <c r="DK85" i="3"/>
  <c r="DK86" i="3"/>
  <c r="DK87" i="3"/>
  <c r="DK88" i="3"/>
  <c r="DK89" i="3"/>
  <c r="DK91" i="3"/>
  <c r="DK92" i="3"/>
  <c r="DK93" i="3"/>
  <c r="DK94" i="3"/>
  <c r="DK95" i="3"/>
  <c r="DK97" i="3"/>
  <c r="DK98" i="3"/>
  <c r="DK99" i="3"/>
  <c r="DK100" i="3"/>
  <c r="DK102" i="3"/>
  <c r="DK103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3" i="3"/>
  <c r="DK124" i="3"/>
  <c r="DK125" i="3"/>
  <c r="DK126" i="3"/>
  <c r="DK127" i="3"/>
  <c r="DK129" i="3"/>
  <c r="DK130" i="3"/>
  <c r="DK132" i="3"/>
  <c r="DK133" i="3"/>
  <c r="DK134" i="3"/>
  <c r="DK135" i="3"/>
  <c r="DK136" i="3"/>
  <c r="DK137" i="3"/>
  <c r="DK139" i="3"/>
  <c r="DK140" i="3"/>
  <c r="DK142" i="3"/>
  <c r="DU142" i="3"/>
  <c r="DT142" i="3"/>
  <c r="DU141" i="3"/>
  <c r="DT141" i="3"/>
  <c r="DU140" i="3"/>
  <c r="DT140" i="3"/>
  <c r="DU139" i="3"/>
  <c r="DT139" i="3"/>
  <c r="DU137" i="3"/>
  <c r="DT137" i="3"/>
  <c r="DU136" i="3"/>
  <c r="DT136" i="3"/>
  <c r="DU135" i="3"/>
  <c r="DT135" i="3"/>
  <c r="DU134" i="3"/>
  <c r="DT134" i="3"/>
  <c r="DU133" i="3"/>
  <c r="DT133" i="3"/>
  <c r="DU132" i="3"/>
  <c r="DT132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U107" i="3"/>
  <c r="DT107" i="3"/>
  <c r="DU106" i="3"/>
  <c r="DT106" i="3"/>
  <c r="DU105" i="3"/>
  <c r="DT105" i="3"/>
  <c r="DU104" i="3"/>
  <c r="DT104" i="3"/>
  <c r="DU103" i="3"/>
  <c r="DT103" i="3"/>
  <c r="DU102" i="3"/>
  <c r="DT102" i="3"/>
  <c r="DU100" i="3"/>
  <c r="DT100" i="3"/>
  <c r="DU99" i="3"/>
  <c r="DT99" i="3"/>
  <c r="DU98" i="3"/>
  <c r="DT98" i="3"/>
  <c r="DU97" i="3"/>
  <c r="DT97" i="3"/>
  <c r="DU95" i="3"/>
  <c r="DT95" i="3"/>
  <c r="DU94" i="3"/>
  <c r="DT94" i="3"/>
  <c r="DU93" i="3"/>
  <c r="DT93" i="3"/>
  <c r="DU92" i="3"/>
  <c r="DT92" i="3"/>
  <c r="DU91" i="3"/>
  <c r="DT91" i="3"/>
  <c r="DU89" i="3"/>
  <c r="DT89" i="3"/>
  <c r="DU88" i="3"/>
  <c r="DT88" i="3"/>
  <c r="DU87" i="3"/>
  <c r="DT87" i="3"/>
  <c r="DU86" i="3"/>
  <c r="DT86" i="3"/>
  <c r="DU85" i="3"/>
  <c r="DT85" i="3"/>
  <c r="DU84" i="3"/>
  <c r="DU83" i="3"/>
  <c r="DT83" i="3"/>
  <c r="DU82" i="3"/>
  <c r="DT82" i="3"/>
  <c r="DU81" i="3"/>
  <c r="DT81" i="3"/>
  <c r="DU79" i="3"/>
  <c r="DT79" i="3"/>
  <c r="DU78" i="3"/>
  <c r="DT78" i="3"/>
  <c r="DU77" i="3"/>
  <c r="DT77" i="3"/>
  <c r="DU76" i="3"/>
  <c r="DT76" i="3"/>
  <c r="DU74" i="3"/>
  <c r="DT74" i="3"/>
  <c r="DU73" i="3"/>
  <c r="DT73" i="3"/>
  <c r="DU72" i="3"/>
  <c r="DT72" i="3"/>
  <c r="DU71" i="3"/>
  <c r="DT71" i="3"/>
  <c r="DU70" i="3"/>
  <c r="DT70" i="3"/>
  <c r="DU69" i="3"/>
  <c r="DU68" i="3"/>
  <c r="DT68" i="3"/>
  <c r="DU67" i="3"/>
  <c r="DT67" i="3"/>
  <c r="DU66" i="3"/>
  <c r="DT66" i="3"/>
  <c r="DU65" i="3"/>
  <c r="DT65" i="3"/>
  <c r="DU64" i="3"/>
  <c r="DT64" i="3"/>
  <c r="DU63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7" i="3"/>
  <c r="DT47" i="3"/>
  <c r="DU46" i="3"/>
  <c r="DT46" i="3"/>
  <c r="DU45" i="3"/>
  <c r="DT45" i="3"/>
  <c r="DU44" i="3"/>
  <c r="DT44" i="3"/>
  <c r="DU43" i="3"/>
  <c r="DT43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29" i="3"/>
  <c r="DT29" i="3"/>
  <c r="DU28" i="3"/>
  <c r="DT28" i="3"/>
  <c r="DU27" i="3"/>
  <c r="DT27" i="3"/>
  <c r="DU26" i="3"/>
  <c r="DT26" i="3"/>
  <c r="DU25" i="3"/>
  <c r="DT25" i="3"/>
  <c r="DU23" i="3"/>
  <c r="DT23" i="3"/>
  <c r="DU22" i="3"/>
  <c r="DT22" i="3"/>
  <c r="DU21" i="3"/>
  <c r="DT21" i="3"/>
  <c r="DU20" i="3"/>
  <c r="DT20" i="3"/>
  <c r="DU19" i="3"/>
  <c r="DT19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0" i="3"/>
  <c r="DT10" i="3"/>
  <c r="DU9" i="3"/>
  <c r="DT9" i="3"/>
  <c r="DU8" i="3"/>
  <c r="DT8" i="3"/>
  <c r="DU7" i="3"/>
  <c r="DT7" i="3"/>
  <c r="DP142" i="3"/>
  <c r="DO142" i="3"/>
  <c r="DP141" i="3"/>
  <c r="DO141" i="3"/>
  <c r="DP140" i="3"/>
  <c r="DO140" i="3"/>
  <c r="DP139" i="3"/>
  <c r="DO139" i="3"/>
  <c r="DP137" i="3"/>
  <c r="DO137" i="3"/>
  <c r="DP136" i="3"/>
  <c r="DO136" i="3"/>
  <c r="DP135" i="3"/>
  <c r="DO135" i="3"/>
  <c r="DP134" i="3"/>
  <c r="DO134" i="3"/>
  <c r="DP133" i="3"/>
  <c r="DO133" i="3"/>
  <c r="DP132" i="3"/>
  <c r="DO132" i="3"/>
  <c r="DP131" i="3"/>
  <c r="DP130" i="3"/>
  <c r="DO130" i="3"/>
  <c r="DP129" i="3"/>
  <c r="DO129" i="3"/>
  <c r="DP128" i="3"/>
  <c r="DO128" i="3"/>
  <c r="DP127" i="3"/>
  <c r="DO127" i="3"/>
  <c r="DP126" i="3"/>
  <c r="DO126" i="3"/>
  <c r="DP125" i="3"/>
  <c r="DO125" i="3"/>
  <c r="DP124" i="3"/>
  <c r="DO124" i="3"/>
  <c r="DP123" i="3"/>
  <c r="DO123" i="3"/>
  <c r="DP121" i="3"/>
  <c r="DO121" i="3"/>
  <c r="DP120" i="3"/>
  <c r="DO120" i="3"/>
  <c r="DP119" i="3"/>
  <c r="DO119" i="3"/>
  <c r="DP118" i="3"/>
  <c r="DO118" i="3"/>
  <c r="DP117" i="3"/>
  <c r="DO117" i="3"/>
  <c r="DP116" i="3"/>
  <c r="DO116" i="3"/>
  <c r="DP115" i="3"/>
  <c r="DP114" i="3"/>
  <c r="DO114" i="3"/>
  <c r="DP113" i="3"/>
  <c r="DO113" i="3"/>
  <c r="DP112" i="3"/>
  <c r="DO112" i="3"/>
  <c r="DP111" i="3"/>
  <c r="DO111" i="3"/>
  <c r="DP110" i="3"/>
  <c r="DO110" i="3"/>
  <c r="DP109" i="3"/>
  <c r="DO109" i="3"/>
  <c r="DP107" i="3"/>
  <c r="DO107" i="3"/>
  <c r="DP106" i="3"/>
  <c r="DO106" i="3"/>
  <c r="DP105" i="3"/>
  <c r="DO105" i="3"/>
  <c r="DP104" i="3"/>
  <c r="DO104" i="3"/>
  <c r="DP103" i="3"/>
  <c r="DO103" i="3"/>
  <c r="DP102" i="3"/>
  <c r="DO102" i="3"/>
  <c r="DP100" i="3"/>
  <c r="DO100" i="3"/>
  <c r="DP99" i="3"/>
  <c r="DO99" i="3"/>
  <c r="DP98" i="3"/>
  <c r="DO98" i="3"/>
  <c r="DP97" i="3"/>
  <c r="DO97" i="3"/>
  <c r="DP96" i="3"/>
  <c r="DP95" i="3"/>
  <c r="DO95" i="3"/>
  <c r="DP94" i="3"/>
  <c r="DO94" i="3"/>
  <c r="DP93" i="3"/>
  <c r="DO93" i="3"/>
  <c r="DP92" i="3"/>
  <c r="DO92" i="3"/>
  <c r="DP91" i="3"/>
  <c r="DO91" i="3"/>
  <c r="DP89" i="3"/>
  <c r="DO89" i="3"/>
  <c r="DP88" i="3"/>
  <c r="DO88" i="3"/>
  <c r="DP87" i="3"/>
  <c r="DO87" i="3"/>
  <c r="DP86" i="3"/>
  <c r="DO86" i="3"/>
  <c r="DP85" i="3"/>
  <c r="DO85" i="3"/>
  <c r="DP83" i="3"/>
  <c r="DO83" i="3"/>
  <c r="DP82" i="3"/>
  <c r="DO82" i="3"/>
  <c r="DP81" i="3"/>
  <c r="DO81" i="3"/>
  <c r="DP79" i="3"/>
  <c r="DO79" i="3"/>
  <c r="DP78" i="3"/>
  <c r="DO78" i="3"/>
  <c r="DP77" i="3"/>
  <c r="DO77" i="3"/>
  <c r="DP76" i="3"/>
  <c r="DO76" i="3"/>
  <c r="DP75" i="3"/>
  <c r="DP74" i="3"/>
  <c r="DO74" i="3"/>
  <c r="DP73" i="3"/>
  <c r="DO73" i="3"/>
  <c r="DP72" i="3"/>
  <c r="DO72" i="3"/>
  <c r="DP71" i="3"/>
  <c r="DO71" i="3"/>
  <c r="DP70" i="3"/>
  <c r="DO70" i="3"/>
  <c r="DP69" i="3"/>
  <c r="DP68" i="3"/>
  <c r="DO68" i="3"/>
  <c r="DP67" i="3"/>
  <c r="DO67" i="3"/>
  <c r="DP66" i="3"/>
  <c r="DO66" i="3"/>
  <c r="DP65" i="3"/>
  <c r="DO65" i="3"/>
  <c r="DP64" i="3"/>
  <c r="DO64" i="3"/>
  <c r="DP62" i="3"/>
  <c r="DO62" i="3"/>
  <c r="DP61" i="3"/>
  <c r="DO61" i="3"/>
  <c r="DP60" i="3"/>
  <c r="DO60" i="3"/>
  <c r="DP59" i="3"/>
  <c r="DO59" i="3"/>
  <c r="DP58" i="3"/>
  <c r="DO58" i="3"/>
  <c r="DP57" i="3"/>
  <c r="DO57" i="3"/>
  <c r="DP56" i="3"/>
  <c r="DP55" i="3"/>
  <c r="DO55" i="3"/>
  <c r="DP54" i="3"/>
  <c r="DO54" i="3"/>
  <c r="DP53" i="3"/>
  <c r="DO53" i="3"/>
  <c r="DP52" i="3"/>
  <c r="DO52" i="3"/>
  <c r="DP51" i="3"/>
  <c r="DO51" i="3"/>
  <c r="DP50" i="3"/>
  <c r="DO50" i="3"/>
  <c r="DP49" i="3"/>
  <c r="DO49" i="3"/>
  <c r="DP48" i="3"/>
  <c r="DP47" i="3"/>
  <c r="DO47" i="3"/>
  <c r="DP46" i="3"/>
  <c r="DO46" i="3"/>
  <c r="DP45" i="3"/>
  <c r="DO45" i="3"/>
  <c r="DP44" i="3"/>
  <c r="DO44" i="3"/>
  <c r="DP43" i="3"/>
  <c r="DO43" i="3"/>
  <c r="DP42" i="3"/>
  <c r="DP41" i="3"/>
  <c r="DO41" i="3"/>
  <c r="DP40" i="3"/>
  <c r="DO40" i="3"/>
  <c r="DP39" i="3"/>
  <c r="DO39" i="3"/>
  <c r="DP38" i="3"/>
  <c r="DO38" i="3"/>
  <c r="DP37" i="3"/>
  <c r="DO37" i="3"/>
  <c r="DP36" i="3"/>
  <c r="DO36" i="3"/>
  <c r="DP35" i="3"/>
  <c r="DO35" i="3"/>
  <c r="DP34" i="3"/>
  <c r="DO34" i="3"/>
  <c r="DP33" i="3"/>
  <c r="DO33" i="3"/>
  <c r="DP32" i="3"/>
  <c r="DO32" i="3"/>
  <c r="DP31" i="3"/>
  <c r="DO31" i="3"/>
  <c r="DP30" i="3"/>
  <c r="DP29" i="3"/>
  <c r="DO29" i="3"/>
  <c r="DP28" i="3"/>
  <c r="DO28" i="3"/>
  <c r="DP27" i="3"/>
  <c r="DO27" i="3"/>
  <c r="DP26" i="3"/>
  <c r="DO26" i="3"/>
  <c r="DP25" i="3"/>
  <c r="DO25" i="3"/>
  <c r="DP23" i="3"/>
  <c r="DO23" i="3"/>
  <c r="DP22" i="3"/>
  <c r="DO22" i="3"/>
  <c r="DP21" i="3"/>
  <c r="DO21" i="3"/>
  <c r="DP20" i="3"/>
  <c r="DO20" i="3"/>
  <c r="DP19" i="3"/>
  <c r="DO19" i="3"/>
  <c r="DP17" i="3"/>
  <c r="DO17" i="3"/>
  <c r="DP16" i="3"/>
  <c r="DO16" i="3"/>
  <c r="DP15" i="3"/>
  <c r="DO15" i="3"/>
  <c r="DP14" i="3"/>
  <c r="DO14" i="3"/>
  <c r="DP13" i="3"/>
  <c r="DO13" i="3"/>
  <c r="DP12" i="3"/>
  <c r="DO12" i="3"/>
  <c r="DP10" i="3"/>
  <c r="DO10" i="3"/>
  <c r="DP9" i="3"/>
  <c r="DO9" i="3"/>
  <c r="DP8" i="3"/>
  <c r="DO8" i="3"/>
  <c r="DP7" i="3"/>
  <c r="DO7" i="3"/>
  <c r="DH142" i="3"/>
  <c r="DG142" i="3"/>
  <c r="DH141" i="3"/>
  <c r="DG141" i="3"/>
  <c r="DH140" i="3"/>
  <c r="DG140" i="3"/>
  <c r="DH139" i="3"/>
  <c r="DG139" i="3"/>
  <c r="DH138" i="3"/>
  <c r="DH137" i="3"/>
  <c r="DG137" i="3"/>
  <c r="DH136" i="3"/>
  <c r="DG136" i="3"/>
  <c r="DH135" i="3"/>
  <c r="DG135" i="3"/>
  <c r="DH134" i="3"/>
  <c r="DG134" i="3"/>
  <c r="DH133" i="3"/>
  <c r="DG133" i="3"/>
  <c r="DH132" i="3"/>
  <c r="DG132" i="3"/>
  <c r="DH130" i="3"/>
  <c r="DG130" i="3"/>
  <c r="DH129" i="3"/>
  <c r="DG129" i="3"/>
  <c r="DH128" i="3"/>
  <c r="DG128" i="3"/>
  <c r="DH127" i="3"/>
  <c r="DG127" i="3"/>
  <c r="DH126" i="3"/>
  <c r="DG126" i="3"/>
  <c r="DH125" i="3"/>
  <c r="DG125" i="3"/>
  <c r="DH124" i="3"/>
  <c r="DG124" i="3"/>
  <c r="DH123" i="3"/>
  <c r="DG123" i="3"/>
  <c r="DH121" i="3"/>
  <c r="DG121" i="3"/>
  <c r="DH120" i="3"/>
  <c r="DG120" i="3"/>
  <c r="DH119" i="3"/>
  <c r="DG119" i="3"/>
  <c r="DH118" i="3"/>
  <c r="DG118" i="3"/>
  <c r="DH117" i="3"/>
  <c r="DG117" i="3"/>
  <c r="DH116" i="3"/>
  <c r="DG116" i="3"/>
  <c r="DH114" i="3"/>
  <c r="DG114" i="3"/>
  <c r="DH113" i="3"/>
  <c r="DG113" i="3"/>
  <c r="DH112" i="3"/>
  <c r="DG112" i="3"/>
  <c r="DH111" i="3"/>
  <c r="DG111" i="3"/>
  <c r="DH110" i="3"/>
  <c r="DG110" i="3"/>
  <c r="DH109" i="3"/>
  <c r="DG109" i="3"/>
  <c r="DH107" i="3"/>
  <c r="DG107" i="3"/>
  <c r="DH106" i="3"/>
  <c r="DG106" i="3"/>
  <c r="DH105" i="3"/>
  <c r="DG105" i="3"/>
  <c r="DH104" i="3"/>
  <c r="DG104" i="3"/>
  <c r="DH103" i="3"/>
  <c r="DG103" i="3"/>
  <c r="DH102" i="3"/>
  <c r="DG102" i="3"/>
  <c r="DH100" i="3"/>
  <c r="DH99" i="3"/>
  <c r="DG99" i="3"/>
  <c r="DH98" i="3"/>
  <c r="DG98" i="3"/>
  <c r="DH97" i="3"/>
  <c r="DG97" i="3"/>
  <c r="DH95" i="3"/>
  <c r="DG95" i="3"/>
  <c r="DH94" i="3"/>
  <c r="DG94" i="3"/>
  <c r="DH93" i="3"/>
  <c r="DG93" i="3"/>
  <c r="DH92" i="3"/>
  <c r="DG92" i="3"/>
  <c r="DH91" i="3"/>
  <c r="DH89" i="3"/>
  <c r="DG89" i="3"/>
  <c r="DH88" i="3"/>
  <c r="DG88" i="3"/>
  <c r="DH87" i="3"/>
  <c r="DG87" i="3"/>
  <c r="DH86" i="3"/>
  <c r="DG86" i="3"/>
  <c r="DH85" i="3"/>
  <c r="DG85" i="3"/>
  <c r="DH83" i="3"/>
  <c r="DG83" i="3"/>
  <c r="DH82" i="3"/>
  <c r="DG82" i="3"/>
  <c r="DH81" i="3"/>
  <c r="DG81" i="3"/>
  <c r="DH79" i="3"/>
  <c r="DG79" i="3"/>
  <c r="DH78" i="3"/>
  <c r="DG78" i="3"/>
  <c r="DH77" i="3"/>
  <c r="DG77" i="3"/>
  <c r="DH76" i="3"/>
  <c r="DG76" i="3"/>
  <c r="DH74" i="3"/>
  <c r="DG74" i="3"/>
  <c r="DH73" i="3"/>
  <c r="DG73" i="3"/>
  <c r="DH72" i="3"/>
  <c r="DG72" i="3"/>
  <c r="DH71" i="3"/>
  <c r="DG71" i="3"/>
  <c r="DH70" i="3"/>
  <c r="DG70" i="3"/>
  <c r="DH68" i="3"/>
  <c r="DG68" i="3"/>
  <c r="DH67" i="3"/>
  <c r="DG67" i="3"/>
  <c r="DH66" i="3"/>
  <c r="DG66" i="3"/>
  <c r="DH65" i="3"/>
  <c r="DH64" i="3"/>
  <c r="DG64" i="3"/>
  <c r="DH62" i="3"/>
  <c r="DG62" i="3"/>
  <c r="DH61" i="3"/>
  <c r="DG61" i="3"/>
  <c r="DH60" i="3"/>
  <c r="DG60" i="3"/>
  <c r="DH59" i="3"/>
  <c r="DG59" i="3"/>
  <c r="DH58" i="3"/>
  <c r="DG58" i="3"/>
  <c r="DH57" i="3"/>
  <c r="DG57" i="3"/>
  <c r="DH55" i="3"/>
  <c r="DG55" i="3"/>
  <c r="DH54" i="3"/>
  <c r="DG54" i="3"/>
  <c r="DH53" i="3"/>
  <c r="DG53" i="3"/>
  <c r="DH52" i="3"/>
  <c r="DG52" i="3"/>
  <c r="DH51" i="3"/>
  <c r="DG51" i="3"/>
  <c r="DH50" i="3"/>
  <c r="DG50" i="3"/>
  <c r="DH49" i="3"/>
  <c r="DG49" i="3"/>
  <c r="DH47" i="3"/>
  <c r="DG47" i="3"/>
  <c r="DH46" i="3"/>
  <c r="DG46" i="3"/>
  <c r="DH45" i="3"/>
  <c r="DG45" i="3"/>
  <c r="DH44" i="3"/>
  <c r="DG44" i="3"/>
  <c r="DH43" i="3"/>
  <c r="DG43" i="3"/>
  <c r="DH42" i="3"/>
  <c r="DH41" i="3"/>
  <c r="DG41" i="3"/>
  <c r="DH40" i="3"/>
  <c r="DG40" i="3"/>
  <c r="DH39" i="3"/>
  <c r="DG39" i="3"/>
  <c r="DH38" i="3"/>
  <c r="DG38" i="3"/>
  <c r="DH37" i="3"/>
  <c r="DG37" i="3"/>
  <c r="DH36" i="3"/>
  <c r="DG36" i="3"/>
  <c r="DH35" i="3"/>
  <c r="DG35" i="3"/>
  <c r="DH34" i="3"/>
  <c r="DG34" i="3"/>
  <c r="DH33" i="3"/>
  <c r="DG33" i="3"/>
  <c r="DH32" i="3"/>
  <c r="DG32" i="3"/>
  <c r="DH31" i="3"/>
  <c r="DG31" i="3"/>
  <c r="DH29" i="3"/>
  <c r="DG29" i="3"/>
  <c r="DH28" i="3"/>
  <c r="DG28" i="3"/>
  <c r="DH27" i="3"/>
  <c r="DG27" i="3"/>
  <c r="DH26" i="3"/>
  <c r="DG26" i="3"/>
  <c r="DH25" i="3"/>
  <c r="DG25" i="3"/>
  <c r="DH23" i="3"/>
  <c r="DG23" i="3"/>
  <c r="DH22" i="3"/>
  <c r="DG22" i="3"/>
  <c r="DH21" i="3"/>
  <c r="DG21" i="3"/>
  <c r="DH20" i="3"/>
  <c r="DG20" i="3"/>
  <c r="DH19" i="3"/>
  <c r="DG19" i="3"/>
  <c r="DH17" i="3"/>
  <c r="DG17" i="3"/>
  <c r="DH16" i="3"/>
  <c r="DG16" i="3"/>
  <c r="DH15" i="3"/>
  <c r="DG15" i="3"/>
  <c r="DH14" i="3"/>
  <c r="DG14" i="3"/>
  <c r="DH13" i="3"/>
  <c r="DG13" i="3"/>
  <c r="DH12" i="3"/>
  <c r="DG12" i="3"/>
  <c r="DH10" i="3"/>
  <c r="DG10" i="3"/>
  <c r="DH9" i="3"/>
  <c r="DG9" i="3"/>
  <c r="DH8" i="3"/>
  <c r="DG8" i="3"/>
  <c r="DH7" i="3"/>
  <c r="DG7" i="3"/>
  <c r="DC142" i="3"/>
  <c r="DB142" i="3"/>
  <c r="DC141" i="3"/>
  <c r="DB141" i="3"/>
  <c r="DC140" i="3"/>
  <c r="DB140" i="3"/>
  <c r="DC139" i="3"/>
  <c r="DB139" i="3"/>
  <c r="DC138" i="3"/>
  <c r="DC137" i="3"/>
  <c r="DB137" i="3"/>
  <c r="DC136" i="3"/>
  <c r="DB136" i="3"/>
  <c r="DC135" i="3"/>
  <c r="DB135" i="3"/>
  <c r="DC134" i="3"/>
  <c r="DB134" i="3"/>
  <c r="DC133" i="3"/>
  <c r="DB133" i="3"/>
  <c r="DC132" i="3"/>
  <c r="DB132" i="3"/>
  <c r="DC131" i="3"/>
  <c r="DC130" i="3"/>
  <c r="DB130" i="3"/>
  <c r="DC129" i="3"/>
  <c r="DB129" i="3"/>
  <c r="DC128" i="3"/>
  <c r="DB128" i="3"/>
  <c r="DC127" i="3"/>
  <c r="DB127" i="3"/>
  <c r="DC126" i="3"/>
  <c r="DB126" i="3"/>
  <c r="DC125" i="3"/>
  <c r="DB125" i="3"/>
  <c r="DC124" i="3"/>
  <c r="DB124" i="3"/>
  <c r="DC123" i="3"/>
  <c r="DB123" i="3"/>
  <c r="DC122" i="3"/>
  <c r="DC121" i="3"/>
  <c r="DB121" i="3"/>
  <c r="DC120" i="3"/>
  <c r="DB120" i="3"/>
  <c r="DC119" i="3"/>
  <c r="DB119" i="3"/>
  <c r="DC118" i="3"/>
  <c r="DB118" i="3"/>
  <c r="DC117" i="3"/>
  <c r="DB117" i="3"/>
  <c r="DC116" i="3"/>
  <c r="DB116" i="3"/>
  <c r="DC115" i="3"/>
  <c r="DC114" i="3"/>
  <c r="DB114" i="3"/>
  <c r="DC113" i="3"/>
  <c r="DB113" i="3"/>
  <c r="DC112" i="3"/>
  <c r="DB112" i="3"/>
  <c r="DC111" i="3"/>
  <c r="DB111" i="3"/>
  <c r="DC110" i="3"/>
  <c r="DB110" i="3"/>
  <c r="DC109" i="3"/>
  <c r="DB109" i="3"/>
  <c r="DC108" i="3"/>
  <c r="DC107" i="3"/>
  <c r="DB107" i="3"/>
  <c r="DC106" i="3"/>
  <c r="DB106" i="3"/>
  <c r="DC105" i="3"/>
  <c r="DB105" i="3"/>
  <c r="DC104" i="3"/>
  <c r="DB104" i="3"/>
  <c r="DC103" i="3"/>
  <c r="DB103" i="3"/>
  <c r="DC102" i="3"/>
  <c r="DB102" i="3"/>
  <c r="DC101" i="3"/>
  <c r="DC100" i="3"/>
  <c r="DB100" i="3"/>
  <c r="DC99" i="3"/>
  <c r="DB99" i="3"/>
  <c r="DC98" i="3"/>
  <c r="DB98" i="3"/>
  <c r="DC97" i="3"/>
  <c r="DB97" i="3"/>
  <c r="DC96" i="3"/>
  <c r="DC95" i="3"/>
  <c r="DB95" i="3"/>
  <c r="DC94" i="3"/>
  <c r="DB94" i="3"/>
  <c r="DC93" i="3"/>
  <c r="DB93" i="3"/>
  <c r="DC92" i="3"/>
  <c r="DB92" i="3"/>
  <c r="DC91" i="3"/>
  <c r="DB91" i="3"/>
  <c r="DC90" i="3"/>
  <c r="DC89" i="3"/>
  <c r="DB89" i="3"/>
  <c r="DC88" i="3"/>
  <c r="DB88" i="3"/>
  <c r="DC87" i="3"/>
  <c r="DB87" i="3"/>
  <c r="DC86" i="3"/>
  <c r="DB86" i="3"/>
  <c r="DC85" i="3"/>
  <c r="DB85" i="3"/>
  <c r="DC84" i="3"/>
  <c r="DC83" i="3"/>
  <c r="DB83" i="3"/>
  <c r="DC82" i="3"/>
  <c r="DB82" i="3"/>
  <c r="DC81" i="3"/>
  <c r="DB81" i="3"/>
  <c r="DC80" i="3"/>
  <c r="DC79" i="3"/>
  <c r="DB79" i="3"/>
  <c r="DC78" i="3"/>
  <c r="DB78" i="3"/>
  <c r="DC77" i="3"/>
  <c r="DB77" i="3"/>
  <c r="DC76" i="3"/>
  <c r="DB76" i="3"/>
  <c r="DC75" i="3"/>
  <c r="DC74" i="3"/>
  <c r="DB74" i="3"/>
  <c r="DC73" i="3"/>
  <c r="DB73" i="3"/>
  <c r="DC72" i="3"/>
  <c r="DB72" i="3"/>
  <c r="DC71" i="3"/>
  <c r="DB71" i="3"/>
  <c r="DC70" i="3"/>
  <c r="DB70" i="3"/>
  <c r="DC69" i="3"/>
  <c r="DC68" i="3"/>
  <c r="DB68" i="3"/>
  <c r="DC67" i="3"/>
  <c r="DB67" i="3"/>
  <c r="DC66" i="3"/>
  <c r="DB66" i="3"/>
  <c r="DC65" i="3"/>
  <c r="DB65" i="3"/>
  <c r="DC64" i="3"/>
  <c r="DB64" i="3"/>
  <c r="DC63" i="3"/>
  <c r="DC62" i="3"/>
  <c r="DB62" i="3"/>
  <c r="DC61" i="3"/>
  <c r="DB61" i="3"/>
  <c r="DC60" i="3"/>
  <c r="DB60" i="3"/>
  <c r="DC59" i="3"/>
  <c r="DB59" i="3"/>
  <c r="DC58" i="3"/>
  <c r="DB58" i="3"/>
  <c r="DC57" i="3"/>
  <c r="DB57" i="3"/>
  <c r="DC56" i="3"/>
  <c r="DC55" i="3"/>
  <c r="DB55" i="3"/>
  <c r="DC54" i="3"/>
  <c r="DB54" i="3"/>
  <c r="DC53" i="3"/>
  <c r="DB53" i="3"/>
  <c r="DC52" i="3"/>
  <c r="DB52" i="3"/>
  <c r="DC51" i="3"/>
  <c r="DB51" i="3"/>
  <c r="DC50" i="3"/>
  <c r="DB50" i="3"/>
  <c r="DC49" i="3"/>
  <c r="DB49" i="3"/>
  <c r="DC48" i="3"/>
  <c r="DC47" i="3"/>
  <c r="DB47" i="3"/>
  <c r="DC46" i="3"/>
  <c r="DB46" i="3"/>
  <c r="DC45" i="3"/>
  <c r="DB45" i="3"/>
  <c r="DC44" i="3"/>
  <c r="DB44" i="3"/>
  <c r="DC43" i="3"/>
  <c r="DB43" i="3"/>
  <c r="DC41" i="3"/>
  <c r="DB41" i="3"/>
  <c r="DC40" i="3"/>
  <c r="DB40" i="3"/>
  <c r="DC39" i="3"/>
  <c r="DB39" i="3"/>
  <c r="DC38" i="3"/>
  <c r="DB38" i="3"/>
  <c r="DC37" i="3"/>
  <c r="DB37" i="3"/>
  <c r="DC36" i="3"/>
  <c r="DB36" i="3"/>
  <c r="DC35" i="3"/>
  <c r="DB35" i="3"/>
  <c r="DC34" i="3"/>
  <c r="DB34" i="3"/>
  <c r="DC33" i="3"/>
  <c r="DB33" i="3"/>
  <c r="DC32" i="3"/>
  <c r="DB32" i="3"/>
  <c r="DC31" i="3"/>
  <c r="DB31" i="3"/>
  <c r="DC30" i="3"/>
  <c r="DC29" i="3"/>
  <c r="DB29" i="3"/>
  <c r="DC28" i="3"/>
  <c r="DB28" i="3"/>
  <c r="DC27" i="3"/>
  <c r="DB27" i="3"/>
  <c r="DC26" i="3"/>
  <c r="DB26" i="3"/>
  <c r="DC25" i="3"/>
  <c r="DB25" i="3"/>
  <c r="DC24" i="3"/>
  <c r="DC23" i="3"/>
  <c r="DB23" i="3"/>
  <c r="DC22" i="3"/>
  <c r="DB22" i="3"/>
  <c r="DC21" i="3"/>
  <c r="DB21" i="3"/>
  <c r="DC20" i="3"/>
  <c r="DB20" i="3"/>
  <c r="DC19" i="3"/>
  <c r="DB19" i="3"/>
  <c r="DC17" i="3"/>
  <c r="DB17" i="3"/>
  <c r="DC16" i="3"/>
  <c r="DB16" i="3"/>
  <c r="DC15" i="3"/>
  <c r="DB15" i="3"/>
  <c r="DC14" i="3"/>
  <c r="DB14" i="3"/>
  <c r="DC13" i="3"/>
  <c r="DB13" i="3"/>
  <c r="DC12" i="3"/>
  <c r="DB12" i="3"/>
  <c r="DC11" i="3"/>
  <c r="DC10" i="3"/>
  <c r="DB10" i="3"/>
  <c r="DC9" i="3"/>
  <c r="DB9" i="3"/>
  <c r="DC8" i="3"/>
  <c r="DB8" i="3"/>
  <c r="DC7" i="3"/>
  <c r="DB7" i="3"/>
  <c r="DC6" i="3"/>
  <c r="CX142" i="3"/>
  <c r="CW142" i="3"/>
  <c r="CX141" i="3"/>
  <c r="CW141" i="3"/>
  <c r="CX140" i="3"/>
  <c r="CW140" i="3"/>
  <c r="CX139" i="3"/>
  <c r="CW139" i="3"/>
  <c r="CX138" i="3"/>
  <c r="CX137" i="3"/>
  <c r="CW137" i="3"/>
  <c r="CX136" i="3"/>
  <c r="CW136" i="3"/>
  <c r="CX135" i="3"/>
  <c r="CW135" i="3"/>
  <c r="CX134" i="3"/>
  <c r="CW134" i="3"/>
  <c r="CX133" i="3"/>
  <c r="CW133" i="3"/>
  <c r="CX132" i="3"/>
  <c r="CW132" i="3"/>
  <c r="CX131" i="3"/>
  <c r="CX130" i="3"/>
  <c r="CW130" i="3"/>
  <c r="CX129" i="3"/>
  <c r="CW129" i="3"/>
  <c r="CX128" i="3"/>
  <c r="CW128" i="3"/>
  <c r="CX127" i="3"/>
  <c r="CW127" i="3"/>
  <c r="CX126" i="3"/>
  <c r="CW126" i="3"/>
  <c r="CX125" i="3"/>
  <c r="CW125" i="3"/>
  <c r="CX124" i="3"/>
  <c r="CW124" i="3"/>
  <c r="CX123" i="3"/>
  <c r="CW123" i="3"/>
  <c r="CX122" i="3"/>
  <c r="CX121" i="3"/>
  <c r="CW121" i="3"/>
  <c r="CX120" i="3"/>
  <c r="CW120" i="3"/>
  <c r="CX119" i="3"/>
  <c r="CW119" i="3"/>
  <c r="CX118" i="3"/>
  <c r="CW118" i="3"/>
  <c r="CX117" i="3"/>
  <c r="CW117" i="3"/>
  <c r="CX116" i="3"/>
  <c r="CW116" i="3"/>
  <c r="CX114" i="3"/>
  <c r="CW114" i="3"/>
  <c r="CX113" i="3"/>
  <c r="CW113" i="3"/>
  <c r="CX112" i="3"/>
  <c r="CW112" i="3"/>
  <c r="CX111" i="3"/>
  <c r="CW111" i="3"/>
  <c r="CX110" i="3"/>
  <c r="CW110" i="3"/>
  <c r="CX109" i="3"/>
  <c r="CW109" i="3"/>
  <c r="CX108" i="3"/>
  <c r="CX107" i="3"/>
  <c r="CW107" i="3"/>
  <c r="CX106" i="3"/>
  <c r="CW106" i="3"/>
  <c r="CX105" i="3"/>
  <c r="CW105" i="3"/>
  <c r="CX104" i="3"/>
  <c r="CW104" i="3"/>
  <c r="CX103" i="3"/>
  <c r="CW103" i="3"/>
  <c r="CX102" i="3"/>
  <c r="CW102" i="3"/>
  <c r="CX100" i="3"/>
  <c r="CW100" i="3"/>
  <c r="CX99" i="3"/>
  <c r="CW99" i="3"/>
  <c r="CX98" i="3"/>
  <c r="CW98" i="3"/>
  <c r="CX97" i="3"/>
  <c r="CW97" i="3"/>
  <c r="CX95" i="3"/>
  <c r="CW95" i="3"/>
  <c r="CX94" i="3"/>
  <c r="CW94" i="3"/>
  <c r="CX93" i="3"/>
  <c r="CW93" i="3"/>
  <c r="CX92" i="3"/>
  <c r="CW92" i="3"/>
  <c r="CX91" i="3"/>
  <c r="CW91" i="3"/>
  <c r="CX90" i="3"/>
  <c r="CX89" i="3"/>
  <c r="CW89" i="3"/>
  <c r="CX88" i="3"/>
  <c r="CW88" i="3"/>
  <c r="CX87" i="3"/>
  <c r="CW87" i="3"/>
  <c r="CX86" i="3"/>
  <c r="CW86" i="3"/>
  <c r="CX85" i="3"/>
  <c r="CW85" i="3"/>
  <c r="CX84" i="3"/>
  <c r="CX83" i="3"/>
  <c r="CW83" i="3"/>
  <c r="CX82" i="3"/>
  <c r="CW82" i="3"/>
  <c r="CX81" i="3"/>
  <c r="CW81" i="3"/>
  <c r="CX80" i="3"/>
  <c r="CX79" i="3"/>
  <c r="CW79" i="3"/>
  <c r="CX78" i="3"/>
  <c r="CW78" i="3"/>
  <c r="CX77" i="3"/>
  <c r="CW77" i="3"/>
  <c r="CX76" i="3"/>
  <c r="CW76" i="3"/>
  <c r="CX75" i="3"/>
  <c r="CX74" i="3"/>
  <c r="CW74" i="3"/>
  <c r="CX73" i="3"/>
  <c r="CW73" i="3"/>
  <c r="CX72" i="3"/>
  <c r="CW72" i="3"/>
  <c r="CX71" i="3"/>
  <c r="CW71" i="3"/>
  <c r="CX70" i="3"/>
  <c r="CW70" i="3"/>
  <c r="CX69" i="3"/>
  <c r="CX68" i="3"/>
  <c r="CW68" i="3"/>
  <c r="CX67" i="3"/>
  <c r="CW67" i="3"/>
  <c r="CX66" i="3"/>
  <c r="CW66" i="3"/>
  <c r="CX65" i="3"/>
  <c r="CW65" i="3"/>
  <c r="CX64" i="3"/>
  <c r="CW64" i="3"/>
  <c r="CX63" i="3"/>
  <c r="CX62" i="3"/>
  <c r="CW62" i="3"/>
  <c r="CX61" i="3"/>
  <c r="CW61" i="3"/>
  <c r="CX60" i="3"/>
  <c r="CW60" i="3"/>
  <c r="CX59" i="3"/>
  <c r="CW59" i="3"/>
  <c r="CX58" i="3"/>
  <c r="CW58" i="3"/>
  <c r="CX57" i="3"/>
  <c r="CW57" i="3"/>
  <c r="CX56" i="3"/>
  <c r="CX55" i="3"/>
  <c r="CW55" i="3"/>
  <c r="CX54" i="3"/>
  <c r="CW54" i="3"/>
  <c r="CX53" i="3"/>
  <c r="CW53" i="3"/>
  <c r="CX52" i="3"/>
  <c r="CW52" i="3"/>
  <c r="CX51" i="3"/>
  <c r="CW51" i="3"/>
  <c r="CX50" i="3"/>
  <c r="CW50" i="3"/>
  <c r="CX49" i="3"/>
  <c r="CW49" i="3"/>
  <c r="CX48" i="3"/>
  <c r="CX47" i="3"/>
  <c r="CW47" i="3"/>
  <c r="CX46" i="3"/>
  <c r="CW46" i="3"/>
  <c r="CX45" i="3"/>
  <c r="CW45" i="3"/>
  <c r="CX44" i="3"/>
  <c r="CW44" i="3"/>
  <c r="CX43" i="3"/>
  <c r="CW43" i="3"/>
  <c r="CX42" i="3"/>
  <c r="CX41" i="3"/>
  <c r="CW41" i="3"/>
  <c r="CX40" i="3"/>
  <c r="CW40" i="3"/>
  <c r="CX39" i="3"/>
  <c r="CW39" i="3"/>
  <c r="CX38" i="3"/>
  <c r="CW38" i="3"/>
  <c r="CX37" i="3"/>
  <c r="CW37" i="3"/>
  <c r="CX36" i="3"/>
  <c r="CW36" i="3"/>
  <c r="CX35" i="3"/>
  <c r="CW35" i="3"/>
  <c r="CX34" i="3"/>
  <c r="CW34" i="3"/>
  <c r="CX33" i="3"/>
  <c r="CW33" i="3"/>
  <c r="CX32" i="3"/>
  <c r="CW32" i="3"/>
  <c r="CX31" i="3"/>
  <c r="CW31" i="3"/>
  <c r="CX30" i="3"/>
  <c r="CX29" i="3"/>
  <c r="CW29" i="3"/>
  <c r="CX28" i="3"/>
  <c r="CW28" i="3"/>
  <c r="CX27" i="3"/>
  <c r="CW27" i="3"/>
  <c r="CX26" i="3"/>
  <c r="CW26" i="3"/>
  <c r="CX25" i="3"/>
  <c r="CW25" i="3"/>
  <c r="CX24" i="3"/>
  <c r="CX23" i="3"/>
  <c r="CW23" i="3"/>
  <c r="CX22" i="3"/>
  <c r="CW22" i="3"/>
  <c r="CX21" i="3"/>
  <c r="CW21" i="3"/>
  <c r="CX20" i="3"/>
  <c r="CW20" i="3"/>
  <c r="CX19" i="3"/>
  <c r="CW19" i="3"/>
  <c r="CX18" i="3"/>
  <c r="CX17" i="3"/>
  <c r="CW17" i="3"/>
  <c r="CX16" i="3"/>
  <c r="CW16" i="3"/>
  <c r="CX15" i="3"/>
  <c r="CW15" i="3"/>
  <c r="CX14" i="3"/>
  <c r="CW14" i="3"/>
  <c r="CX13" i="3"/>
  <c r="CW13" i="3"/>
  <c r="CX12" i="3"/>
  <c r="CW12" i="3"/>
  <c r="CX11" i="3"/>
  <c r="CX10" i="3"/>
  <c r="CW10" i="3"/>
  <c r="CX9" i="3"/>
  <c r="CW9" i="3"/>
  <c r="CX8" i="3"/>
  <c r="CW8" i="3"/>
  <c r="CX7" i="3"/>
  <c r="CW7" i="3"/>
  <c r="CS142" i="3"/>
  <c r="CR142" i="3"/>
  <c r="CS141" i="3"/>
  <c r="CR141" i="3"/>
  <c r="CS140" i="3"/>
  <c r="CR140" i="3"/>
  <c r="CS139" i="3"/>
  <c r="CR139" i="3"/>
  <c r="CS138" i="3"/>
  <c r="CS137" i="3"/>
  <c r="CR137" i="3"/>
  <c r="CS136" i="3"/>
  <c r="CR136" i="3"/>
  <c r="CS135" i="3"/>
  <c r="CR135" i="3"/>
  <c r="CS134" i="3"/>
  <c r="CR134" i="3"/>
  <c r="CS133" i="3"/>
  <c r="CR133" i="3"/>
  <c r="CS132" i="3"/>
  <c r="CR132" i="3"/>
  <c r="CS130" i="3"/>
  <c r="CR130" i="3"/>
  <c r="CS129" i="3"/>
  <c r="CR129" i="3"/>
  <c r="CS128" i="3"/>
  <c r="CR128" i="3"/>
  <c r="CS127" i="3"/>
  <c r="CR127" i="3"/>
  <c r="CS126" i="3"/>
  <c r="CR126" i="3"/>
  <c r="CS125" i="3"/>
  <c r="CR125" i="3"/>
  <c r="CS124" i="3"/>
  <c r="CR124" i="3"/>
  <c r="CS123" i="3"/>
  <c r="CR123" i="3"/>
  <c r="CS121" i="3"/>
  <c r="CR121" i="3"/>
  <c r="CS120" i="3"/>
  <c r="CR120" i="3"/>
  <c r="CS119" i="3"/>
  <c r="CR119" i="3"/>
  <c r="CS118" i="3"/>
  <c r="CR118" i="3"/>
  <c r="CS117" i="3"/>
  <c r="CR117" i="3"/>
  <c r="CS116" i="3"/>
  <c r="CR116" i="3"/>
  <c r="CS115" i="3"/>
  <c r="CS114" i="3"/>
  <c r="CR114" i="3"/>
  <c r="CS113" i="3"/>
  <c r="CR113" i="3"/>
  <c r="CS112" i="3"/>
  <c r="CR112" i="3"/>
  <c r="CS111" i="3"/>
  <c r="CR111" i="3"/>
  <c r="CS110" i="3"/>
  <c r="CR110" i="3"/>
  <c r="CS109" i="3"/>
  <c r="CR109" i="3"/>
  <c r="CS107" i="3"/>
  <c r="CR107" i="3"/>
  <c r="CS106" i="3"/>
  <c r="CR106" i="3"/>
  <c r="CS105" i="3"/>
  <c r="CR105" i="3"/>
  <c r="CS104" i="3"/>
  <c r="CR104" i="3"/>
  <c r="CS103" i="3"/>
  <c r="CR103" i="3"/>
  <c r="CS102" i="3"/>
  <c r="CR102" i="3"/>
  <c r="CS101" i="3"/>
  <c r="CS100" i="3"/>
  <c r="CR100" i="3"/>
  <c r="CS99" i="3"/>
  <c r="CR99" i="3"/>
  <c r="CS98" i="3"/>
  <c r="CS97" i="3"/>
  <c r="CS95" i="3"/>
  <c r="CR95" i="3"/>
  <c r="CS94" i="3"/>
  <c r="CR94" i="3"/>
  <c r="CS93" i="3"/>
  <c r="CR93" i="3"/>
  <c r="CS92" i="3"/>
  <c r="CR92" i="3"/>
  <c r="CS91" i="3"/>
  <c r="CR91" i="3"/>
  <c r="CS89" i="3"/>
  <c r="CR89" i="3"/>
  <c r="CS88" i="3"/>
  <c r="CR88" i="3"/>
  <c r="CS87" i="3"/>
  <c r="CR87" i="3"/>
  <c r="CS86" i="3"/>
  <c r="CR86" i="3"/>
  <c r="CS85" i="3"/>
  <c r="CR85" i="3"/>
  <c r="CS83" i="3"/>
  <c r="CR83" i="3"/>
  <c r="CS82" i="3"/>
  <c r="CR82" i="3"/>
  <c r="CS81" i="3"/>
  <c r="CR81" i="3"/>
  <c r="CS79" i="3"/>
  <c r="CR79" i="3"/>
  <c r="CS78" i="3"/>
  <c r="CR78" i="3"/>
  <c r="CS77" i="3"/>
  <c r="CR77" i="3"/>
  <c r="CS76" i="3"/>
  <c r="CR76" i="3"/>
  <c r="CS74" i="3"/>
  <c r="CR74" i="3"/>
  <c r="CS73" i="3"/>
  <c r="CR73" i="3"/>
  <c r="CS72" i="3"/>
  <c r="CR72" i="3"/>
  <c r="CS71" i="3"/>
  <c r="CR71" i="3"/>
  <c r="CS70" i="3"/>
  <c r="CR70" i="3"/>
  <c r="CS68" i="3"/>
  <c r="CR68" i="3"/>
  <c r="CS67" i="3"/>
  <c r="CR67" i="3"/>
  <c r="CS66" i="3"/>
  <c r="CR66" i="3"/>
  <c r="CS65" i="3"/>
  <c r="CR65" i="3"/>
  <c r="CS64" i="3"/>
  <c r="CR64" i="3"/>
  <c r="CS62" i="3"/>
  <c r="CR62" i="3"/>
  <c r="CS61" i="3"/>
  <c r="CR61" i="3"/>
  <c r="CS60" i="3"/>
  <c r="CR60" i="3"/>
  <c r="CS59" i="3"/>
  <c r="CR59" i="3"/>
  <c r="CS58" i="3"/>
  <c r="CR58" i="3"/>
  <c r="CS57" i="3"/>
  <c r="CR57" i="3"/>
  <c r="CS56" i="3"/>
  <c r="CS55" i="3"/>
  <c r="CR55" i="3"/>
  <c r="CS54" i="3"/>
  <c r="CR54" i="3"/>
  <c r="CS53" i="3"/>
  <c r="CR53" i="3"/>
  <c r="CS52" i="3"/>
  <c r="CS51" i="3"/>
  <c r="CR51" i="3"/>
  <c r="CS50" i="3"/>
  <c r="CR50" i="3"/>
  <c r="CS49" i="3"/>
  <c r="CR49" i="3"/>
  <c r="CS47" i="3"/>
  <c r="CR47" i="3"/>
  <c r="CS46" i="3"/>
  <c r="CR46" i="3"/>
  <c r="CS45" i="3"/>
  <c r="CR45" i="3"/>
  <c r="CS44" i="3"/>
  <c r="CR44" i="3"/>
  <c r="CS43" i="3"/>
  <c r="CR43" i="3"/>
  <c r="CS41" i="3"/>
  <c r="CR41" i="3"/>
  <c r="CS40" i="3"/>
  <c r="CR40" i="3"/>
  <c r="CS39" i="3"/>
  <c r="CR39" i="3"/>
  <c r="CS38" i="3"/>
  <c r="CR38" i="3"/>
  <c r="CS37" i="3"/>
  <c r="CR37" i="3"/>
  <c r="CS36" i="3"/>
  <c r="CR36" i="3"/>
  <c r="CS35" i="3"/>
  <c r="CR35" i="3"/>
  <c r="CS34" i="3"/>
  <c r="CR34" i="3"/>
  <c r="CS33" i="3"/>
  <c r="CR33" i="3"/>
  <c r="CS32" i="3"/>
  <c r="CR32" i="3"/>
  <c r="CS31" i="3"/>
  <c r="CR31" i="3"/>
  <c r="CS29" i="3"/>
  <c r="CR29" i="3"/>
  <c r="CS28" i="3"/>
  <c r="CR28" i="3"/>
  <c r="CS27" i="3"/>
  <c r="CR27" i="3"/>
  <c r="CS26" i="3"/>
  <c r="CR26" i="3"/>
  <c r="CS25" i="3"/>
  <c r="CR25" i="3"/>
  <c r="CS23" i="3"/>
  <c r="CR23" i="3"/>
  <c r="CS22" i="3"/>
  <c r="CR22" i="3"/>
  <c r="CS21" i="3"/>
  <c r="CR21" i="3"/>
  <c r="CS20" i="3"/>
  <c r="CR20" i="3"/>
  <c r="CS19" i="3"/>
  <c r="CR19" i="3"/>
  <c r="CS18" i="3"/>
  <c r="CS17" i="3"/>
  <c r="CR17" i="3"/>
  <c r="CS16" i="3"/>
  <c r="CR16" i="3"/>
  <c r="CS15" i="3"/>
  <c r="CR15" i="3"/>
  <c r="CS14" i="3"/>
  <c r="CR14" i="3"/>
  <c r="CS13" i="3"/>
  <c r="CR13" i="3"/>
  <c r="CS12" i="3"/>
  <c r="CR12" i="3"/>
  <c r="CS11" i="3"/>
  <c r="CS10" i="3"/>
  <c r="CR10" i="3"/>
  <c r="CS9" i="3"/>
  <c r="CR9" i="3"/>
  <c r="CS8" i="3"/>
  <c r="CR8" i="3"/>
  <c r="CS7" i="3"/>
  <c r="CR7" i="3"/>
  <c r="CN142" i="3"/>
  <c r="CM142" i="3"/>
  <c r="CN141" i="3"/>
  <c r="CM141" i="3"/>
  <c r="CN140" i="3"/>
  <c r="CM140" i="3"/>
  <c r="CN139" i="3"/>
  <c r="CM139" i="3"/>
  <c r="CN137" i="3"/>
  <c r="CM137" i="3"/>
  <c r="CN136" i="3"/>
  <c r="CM136" i="3"/>
  <c r="CN135" i="3"/>
  <c r="CM135" i="3"/>
  <c r="CN134" i="3"/>
  <c r="CM134" i="3"/>
  <c r="CN133" i="3"/>
  <c r="CM133" i="3"/>
  <c r="CN132" i="3"/>
  <c r="CM132" i="3"/>
  <c r="CN130" i="3"/>
  <c r="CM130" i="3"/>
  <c r="CN129" i="3"/>
  <c r="CM129" i="3"/>
  <c r="CN128" i="3"/>
  <c r="CM128" i="3"/>
  <c r="CN127" i="3"/>
  <c r="CM127" i="3"/>
  <c r="CN126" i="3"/>
  <c r="CM126" i="3"/>
  <c r="CN125" i="3"/>
  <c r="CM125" i="3"/>
  <c r="CN124" i="3"/>
  <c r="CM124" i="3"/>
  <c r="CN123" i="3"/>
  <c r="CM123" i="3"/>
  <c r="CN121" i="3"/>
  <c r="CM121" i="3"/>
  <c r="CN120" i="3"/>
  <c r="CM120" i="3"/>
  <c r="CN119" i="3"/>
  <c r="CM119" i="3"/>
  <c r="CN118" i="3"/>
  <c r="CM118" i="3"/>
  <c r="CN117" i="3"/>
  <c r="CM117" i="3"/>
  <c r="CN116" i="3"/>
  <c r="CM116" i="3"/>
  <c r="CN114" i="3"/>
  <c r="CM114" i="3"/>
  <c r="CN113" i="3"/>
  <c r="CM113" i="3"/>
  <c r="CN112" i="3"/>
  <c r="CM112" i="3"/>
  <c r="CN111" i="3"/>
  <c r="CM111" i="3"/>
  <c r="CN110" i="3"/>
  <c r="CM110" i="3"/>
  <c r="CN109" i="3"/>
  <c r="CM109" i="3"/>
  <c r="CN107" i="3"/>
  <c r="CM107" i="3"/>
  <c r="CN106" i="3"/>
  <c r="CM106" i="3"/>
  <c r="CN105" i="3"/>
  <c r="CM105" i="3"/>
  <c r="CN104" i="3"/>
  <c r="CM104" i="3"/>
  <c r="CN103" i="3"/>
  <c r="CM103" i="3"/>
  <c r="CN102" i="3"/>
  <c r="CM102" i="3"/>
  <c r="CN100" i="3"/>
  <c r="CM100" i="3"/>
  <c r="CN99" i="3"/>
  <c r="CM99" i="3"/>
  <c r="CN98" i="3"/>
  <c r="CM98" i="3"/>
  <c r="CN97" i="3"/>
  <c r="CM97" i="3"/>
  <c r="CN95" i="3"/>
  <c r="CM95" i="3"/>
  <c r="CN94" i="3"/>
  <c r="CM94" i="3"/>
  <c r="CN93" i="3"/>
  <c r="CM93" i="3"/>
  <c r="CN92" i="3"/>
  <c r="CM92" i="3"/>
  <c r="CN91" i="3"/>
  <c r="CM91" i="3"/>
  <c r="CN89" i="3"/>
  <c r="CM89" i="3"/>
  <c r="CN88" i="3"/>
  <c r="CM88" i="3"/>
  <c r="CN87" i="3"/>
  <c r="CM87" i="3"/>
  <c r="CN86" i="3"/>
  <c r="CM86" i="3"/>
  <c r="CN85" i="3"/>
  <c r="CM85" i="3"/>
  <c r="CN83" i="3"/>
  <c r="CM83" i="3"/>
  <c r="CN82" i="3"/>
  <c r="CM82" i="3"/>
  <c r="CN81" i="3"/>
  <c r="CM81" i="3"/>
  <c r="CN79" i="3"/>
  <c r="CM79" i="3"/>
  <c r="CN78" i="3"/>
  <c r="CM78" i="3"/>
  <c r="CN77" i="3"/>
  <c r="CM77" i="3"/>
  <c r="CN76" i="3"/>
  <c r="CM76" i="3"/>
  <c r="CN74" i="3"/>
  <c r="CM74" i="3"/>
  <c r="CN73" i="3"/>
  <c r="CM73" i="3"/>
  <c r="CN72" i="3"/>
  <c r="CM72" i="3"/>
  <c r="CN71" i="3"/>
  <c r="CM71" i="3"/>
  <c r="CN70" i="3"/>
  <c r="CM70" i="3"/>
  <c r="CN68" i="3"/>
  <c r="CM68" i="3"/>
  <c r="CN67" i="3"/>
  <c r="CM67" i="3"/>
  <c r="CN66" i="3"/>
  <c r="CM66" i="3"/>
  <c r="CN65" i="3"/>
  <c r="CM65" i="3"/>
  <c r="CN64" i="3"/>
  <c r="CM64" i="3"/>
  <c r="CN62" i="3"/>
  <c r="CM62" i="3"/>
  <c r="CN61" i="3"/>
  <c r="CM61" i="3"/>
  <c r="CN60" i="3"/>
  <c r="CM60" i="3"/>
  <c r="CN59" i="3"/>
  <c r="CM59" i="3"/>
  <c r="CN58" i="3"/>
  <c r="CM58" i="3"/>
  <c r="CN57" i="3"/>
  <c r="CM57" i="3"/>
  <c r="CN55" i="3"/>
  <c r="CM55" i="3"/>
  <c r="CN54" i="3"/>
  <c r="CM54" i="3"/>
  <c r="CN53" i="3"/>
  <c r="CM53" i="3"/>
  <c r="CN52" i="3"/>
  <c r="CM52" i="3"/>
  <c r="CN51" i="3"/>
  <c r="CM51" i="3"/>
  <c r="CN50" i="3"/>
  <c r="CM50" i="3"/>
  <c r="CN49" i="3"/>
  <c r="CM49" i="3"/>
  <c r="CN47" i="3"/>
  <c r="CM47" i="3"/>
  <c r="CN46" i="3"/>
  <c r="CM46" i="3"/>
  <c r="CN45" i="3"/>
  <c r="CM45" i="3"/>
  <c r="CN44" i="3"/>
  <c r="CM44" i="3"/>
  <c r="CN43" i="3"/>
  <c r="CM43" i="3"/>
  <c r="CN41" i="3"/>
  <c r="CM41" i="3"/>
  <c r="CN40" i="3"/>
  <c r="CM40" i="3"/>
  <c r="CN39" i="3"/>
  <c r="CM39" i="3"/>
  <c r="CN38" i="3"/>
  <c r="CM38" i="3"/>
  <c r="CN37" i="3"/>
  <c r="CM37" i="3"/>
  <c r="CN36" i="3"/>
  <c r="CM36" i="3"/>
  <c r="CN35" i="3"/>
  <c r="CM35" i="3"/>
  <c r="CN34" i="3"/>
  <c r="CM34" i="3"/>
  <c r="CN33" i="3"/>
  <c r="CM33" i="3"/>
  <c r="CN32" i="3"/>
  <c r="CM32" i="3"/>
  <c r="CN31" i="3"/>
  <c r="CM31" i="3"/>
  <c r="CN30" i="3"/>
  <c r="CN29" i="3"/>
  <c r="CM29" i="3"/>
  <c r="CN28" i="3"/>
  <c r="CM28" i="3"/>
  <c r="CN27" i="3"/>
  <c r="CM27" i="3"/>
  <c r="CN26" i="3"/>
  <c r="CM26" i="3"/>
  <c r="CN25" i="3"/>
  <c r="CM25" i="3"/>
  <c r="CN23" i="3"/>
  <c r="CM23" i="3"/>
  <c r="CN22" i="3"/>
  <c r="CM22" i="3"/>
  <c r="CN21" i="3"/>
  <c r="CM21" i="3"/>
  <c r="CN20" i="3"/>
  <c r="CM20" i="3"/>
  <c r="CN19" i="3"/>
  <c r="CM19" i="3"/>
  <c r="CN17" i="3"/>
  <c r="CM17" i="3"/>
  <c r="CN16" i="3"/>
  <c r="CM16" i="3"/>
  <c r="CN15" i="3"/>
  <c r="CM15" i="3"/>
  <c r="CN14" i="3"/>
  <c r="CM14" i="3"/>
  <c r="CN13" i="3"/>
  <c r="CM13" i="3"/>
  <c r="CN12" i="3"/>
  <c r="CM12" i="3"/>
  <c r="CN10" i="3"/>
  <c r="CM10" i="3"/>
  <c r="CN9" i="3"/>
  <c r="CM9" i="3"/>
  <c r="CN8" i="3"/>
  <c r="CM8" i="3"/>
  <c r="CN7" i="3"/>
  <c r="CM7" i="3"/>
  <c r="CI142" i="3"/>
  <c r="CI141" i="3"/>
  <c r="CI140" i="3"/>
  <c r="CI137" i="3"/>
  <c r="CI136" i="3"/>
  <c r="CI134" i="3"/>
  <c r="CI133" i="3"/>
  <c r="CI130" i="3"/>
  <c r="CI129" i="3"/>
  <c r="CI127" i="3"/>
  <c r="CI126" i="3"/>
  <c r="CI124" i="3"/>
  <c r="CI121" i="3"/>
  <c r="CI120" i="3"/>
  <c r="CI119" i="3"/>
  <c r="CI118" i="3"/>
  <c r="CI117" i="3"/>
  <c r="CI114" i="3"/>
  <c r="CI113" i="3"/>
  <c r="CI112" i="3"/>
  <c r="CI111" i="3"/>
  <c r="CI107" i="3"/>
  <c r="CI106" i="3"/>
  <c r="CI105" i="3"/>
  <c r="CI104" i="3"/>
  <c r="CI103" i="3"/>
  <c r="CI100" i="3"/>
  <c r="CI98" i="3"/>
  <c r="CI94" i="3"/>
  <c r="CI92" i="3"/>
  <c r="CI89" i="3"/>
  <c r="CI88" i="3"/>
  <c r="CI83" i="3"/>
  <c r="CI82" i="3"/>
  <c r="CI74" i="3"/>
  <c r="CI73" i="3"/>
  <c r="CI72" i="3"/>
  <c r="CI71" i="3"/>
  <c r="CI68" i="3"/>
  <c r="CI67" i="3"/>
  <c r="CI66" i="3"/>
  <c r="CI62" i="3"/>
  <c r="CI61" i="3"/>
  <c r="CI60" i="3"/>
  <c r="CI59" i="3"/>
  <c r="CI58" i="3"/>
  <c r="CI54" i="3"/>
  <c r="CI53" i="3"/>
  <c r="CI52" i="3"/>
  <c r="CI51" i="3"/>
  <c r="CI46" i="3"/>
  <c r="CI45" i="3"/>
  <c r="CI41" i="3"/>
  <c r="CI40" i="3"/>
  <c r="CI39" i="3"/>
  <c r="CI38" i="3"/>
  <c r="CI37" i="3"/>
  <c r="CI35" i="3"/>
  <c r="CI34" i="3"/>
  <c r="CI33" i="3"/>
  <c r="CI32" i="3"/>
  <c r="CI29" i="3"/>
  <c r="CI28" i="3"/>
  <c r="CI27" i="3"/>
  <c r="CI26" i="3"/>
  <c r="CI23" i="3"/>
  <c r="CI22" i="3"/>
  <c r="CI21" i="3"/>
  <c r="CI17" i="3"/>
  <c r="CI16" i="3"/>
  <c r="CI15" i="3"/>
  <c r="CI8" i="3"/>
  <c r="CD142" i="3"/>
  <c r="CC142" i="3"/>
  <c r="CD141" i="3"/>
  <c r="CC141" i="3"/>
  <c r="CD140" i="3"/>
  <c r="CC140" i="3"/>
  <c r="CD139" i="3"/>
  <c r="CC139" i="3"/>
  <c r="CD137" i="3"/>
  <c r="CC137" i="3"/>
  <c r="CD136" i="3"/>
  <c r="CC136" i="3"/>
  <c r="CD135" i="3"/>
  <c r="CC135" i="3"/>
  <c r="CD134" i="3"/>
  <c r="CC134" i="3"/>
  <c r="CD133" i="3"/>
  <c r="CC133" i="3"/>
  <c r="CD132" i="3"/>
  <c r="CC132" i="3"/>
  <c r="CD130" i="3"/>
  <c r="CC130" i="3"/>
  <c r="CD129" i="3"/>
  <c r="CC129" i="3"/>
  <c r="CD128" i="3"/>
  <c r="CC128" i="3"/>
  <c r="CD127" i="3"/>
  <c r="CC127" i="3"/>
  <c r="CD126" i="3"/>
  <c r="CC126" i="3"/>
  <c r="CD125" i="3"/>
  <c r="CC125" i="3"/>
  <c r="CD124" i="3"/>
  <c r="CC124" i="3"/>
  <c r="CD123" i="3"/>
  <c r="CC123" i="3"/>
  <c r="CD121" i="3"/>
  <c r="CC121" i="3"/>
  <c r="CD120" i="3"/>
  <c r="CC120" i="3"/>
  <c r="CD119" i="3"/>
  <c r="CC119" i="3"/>
  <c r="CD118" i="3"/>
  <c r="CC118" i="3"/>
  <c r="CD117" i="3"/>
  <c r="CC117" i="3"/>
  <c r="CD116" i="3"/>
  <c r="CC116" i="3"/>
  <c r="CD115" i="3"/>
  <c r="CD114" i="3"/>
  <c r="CC114" i="3"/>
  <c r="CD113" i="3"/>
  <c r="CC113" i="3"/>
  <c r="CD112" i="3"/>
  <c r="CC112" i="3"/>
  <c r="CD111" i="3"/>
  <c r="CC111" i="3"/>
  <c r="CD110" i="3"/>
  <c r="CC110" i="3"/>
  <c r="CD109" i="3"/>
  <c r="CC109" i="3"/>
  <c r="CD107" i="3"/>
  <c r="CC107" i="3"/>
  <c r="CD106" i="3"/>
  <c r="CC106" i="3"/>
  <c r="CD105" i="3"/>
  <c r="CC105" i="3"/>
  <c r="CD104" i="3"/>
  <c r="CC104" i="3"/>
  <c r="CD103" i="3"/>
  <c r="CC103" i="3"/>
  <c r="CD102" i="3"/>
  <c r="CC102" i="3"/>
  <c r="CD100" i="3"/>
  <c r="CC100" i="3"/>
  <c r="CD99" i="3"/>
  <c r="CC99" i="3"/>
  <c r="CD98" i="3"/>
  <c r="CC98" i="3"/>
  <c r="CD97" i="3"/>
  <c r="CD95" i="3"/>
  <c r="CC95" i="3"/>
  <c r="CD94" i="3"/>
  <c r="CC94" i="3"/>
  <c r="CD93" i="3"/>
  <c r="CC93" i="3"/>
  <c r="CD92" i="3"/>
  <c r="CC92" i="3"/>
  <c r="CD91" i="3"/>
  <c r="CC91" i="3"/>
  <c r="CD89" i="3"/>
  <c r="CC89" i="3"/>
  <c r="CD88" i="3"/>
  <c r="CC88" i="3"/>
  <c r="CD87" i="3"/>
  <c r="CC87" i="3"/>
  <c r="CD86" i="3"/>
  <c r="CC86" i="3"/>
  <c r="CD85" i="3"/>
  <c r="CC85" i="3"/>
  <c r="CD83" i="3"/>
  <c r="CC83" i="3"/>
  <c r="CD82" i="3"/>
  <c r="CC82" i="3"/>
  <c r="CD81" i="3"/>
  <c r="CC81" i="3"/>
  <c r="CD79" i="3"/>
  <c r="CC79" i="3"/>
  <c r="CD78" i="3"/>
  <c r="CC78" i="3"/>
  <c r="CD77" i="3"/>
  <c r="CC77" i="3"/>
  <c r="CD76" i="3"/>
  <c r="CC76" i="3"/>
  <c r="CD74" i="3"/>
  <c r="CC74" i="3"/>
  <c r="CD73" i="3"/>
  <c r="CC73" i="3"/>
  <c r="CD72" i="3"/>
  <c r="CC72" i="3"/>
  <c r="CD71" i="3"/>
  <c r="CC71" i="3"/>
  <c r="CD70" i="3"/>
  <c r="CC70" i="3"/>
  <c r="CD69" i="3"/>
  <c r="CD68" i="3"/>
  <c r="CC68" i="3"/>
  <c r="CD67" i="3"/>
  <c r="CC67" i="3"/>
  <c r="CD66" i="3"/>
  <c r="CC66" i="3"/>
  <c r="CD65" i="3"/>
  <c r="CC65" i="3"/>
  <c r="CD64" i="3"/>
  <c r="CC64" i="3"/>
  <c r="CD62" i="3"/>
  <c r="CC62" i="3"/>
  <c r="CD61" i="3"/>
  <c r="CC61" i="3"/>
  <c r="CD60" i="3"/>
  <c r="CC60" i="3"/>
  <c r="CD59" i="3"/>
  <c r="CC59" i="3"/>
  <c r="CD58" i="3"/>
  <c r="CC58" i="3"/>
  <c r="CD57" i="3"/>
  <c r="CC57" i="3"/>
  <c r="CD55" i="3"/>
  <c r="CC55" i="3"/>
  <c r="CD54" i="3"/>
  <c r="CC54" i="3"/>
  <c r="CD53" i="3"/>
  <c r="CC53" i="3"/>
  <c r="CD52" i="3"/>
  <c r="CD51" i="3"/>
  <c r="CC51" i="3"/>
  <c r="CD50" i="3"/>
  <c r="CC50" i="3"/>
  <c r="CD49" i="3"/>
  <c r="CC49" i="3"/>
  <c r="CD47" i="3"/>
  <c r="CC47" i="3"/>
  <c r="CD46" i="3"/>
  <c r="CC46" i="3"/>
  <c r="CD45" i="3"/>
  <c r="CC45" i="3"/>
  <c r="CD44" i="3"/>
  <c r="CC44" i="3"/>
  <c r="CD43" i="3"/>
  <c r="CC43" i="3"/>
  <c r="CD41" i="3"/>
  <c r="CC41" i="3"/>
  <c r="CD40" i="3"/>
  <c r="CC40" i="3"/>
  <c r="CD39" i="3"/>
  <c r="CC39" i="3"/>
  <c r="CD38" i="3"/>
  <c r="CC38" i="3"/>
  <c r="CD37" i="3"/>
  <c r="CC37" i="3"/>
  <c r="CD36" i="3"/>
  <c r="CC36" i="3"/>
  <c r="CD35" i="3"/>
  <c r="CC35" i="3"/>
  <c r="CD34" i="3"/>
  <c r="CC34" i="3"/>
  <c r="CD33" i="3"/>
  <c r="CC33" i="3"/>
  <c r="CD32" i="3"/>
  <c r="CC32" i="3"/>
  <c r="CD31" i="3"/>
  <c r="CC31" i="3"/>
  <c r="CD29" i="3"/>
  <c r="CC29" i="3"/>
  <c r="CD28" i="3"/>
  <c r="CC28" i="3"/>
  <c r="CD27" i="3"/>
  <c r="CC27" i="3"/>
  <c r="CD26" i="3"/>
  <c r="CC26" i="3"/>
  <c r="CD25" i="3"/>
  <c r="CC25" i="3"/>
  <c r="CD23" i="3"/>
  <c r="CC23" i="3"/>
  <c r="CD22" i="3"/>
  <c r="CC22" i="3"/>
  <c r="CD21" i="3"/>
  <c r="CC21" i="3"/>
  <c r="CD20" i="3"/>
  <c r="CC20" i="3"/>
  <c r="CD19" i="3"/>
  <c r="CC19" i="3"/>
  <c r="CD18" i="3"/>
  <c r="CD17" i="3"/>
  <c r="CC17" i="3"/>
  <c r="CD16" i="3"/>
  <c r="CC16" i="3"/>
  <c r="CD15" i="3"/>
  <c r="CC15" i="3"/>
  <c r="CD14" i="3"/>
  <c r="CC14" i="3"/>
  <c r="CD13" i="3"/>
  <c r="CC13" i="3"/>
  <c r="CD12" i="3"/>
  <c r="CD11" i="3"/>
  <c r="CD10" i="3"/>
  <c r="CC10" i="3"/>
  <c r="CD9" i="3"/>
  <c r="CC9" i="3"/>
  <c r="CD8" i="3"/>
  <c r="CC8" i="3"/>
  <c r="CD7" i="3"/>
  <c r="CC7" i="3"/>
  <c r="CD6" i="3"/>
  <c r="BY142" i="3"/>
  <c r="BX142" i="3"/>
  <c r="BY141" i="3"/>
  <c r="BX141" i="3"/>
  <c r="BY140" i="3"/>
  <c r="BX140" i="3"/>
  <c r="BY139" i="3"/>
  <c r="BX139" i="3"/>
  <c r="BY137" i="3"/>
  <c r="BX137" i="3"/>
  <c r="BY136" i="3"/>
  <c r="BX136" i="3"/>
  <c r="BY135" i="3"/>
  <c r="BX135" i="3"/>
  <c r="BY134" i="3"/>
  <c r="BX134" i="3"/>
  <c r="BY133" i="3"/>
  <c r="BX133" i="3"/>
  <c r="BY132" i="3"/>
  <c r="BX132" i="3"/>
  <c r="BY130" i="3"/>
  <c r="BX130" i="3"/>
  <c r="BY129" i="3"/>
  <c r="BX129" i="3"/>
  <c r="BY128" i="3"/>
  <c r="BX128" i="3"/>
  <c r="BY127" i="3"/>
  <c r="BX127" i="3"/>
  <c r="BY126" i="3"/>
  <c r="BX126" i="3"/>
  <c r="BY125" i="3"/>
  <c r="BX125" i="3"/>
  <c r="BY124" i="3"/>
  <c r="BX124" i="3"/>
  <c r="BY123" i="3"/>
  <c r="BX123" i="3"/>
  <c r="BY119" i="3"/>
  <c r="BY118" i="3"/>
  <c r="BX118" i="3"/>
  <c r="BY117" i="3"/>
  <c r="BX117" i="3"/>
  <c r="BY116" i="3"/>
  <c r="BX116" i="3"/>
  <c r="BY114" i="3"/>
  <c r="BX114" i="3"/>
  <c r="BY113" i="3"/>
  <c r="BX113" i="3"/>
  <c r="BY112" i="3"/>
  <c r="BX112" i="3"/>
  <c r="BY111" i="3"/>
  <c r="BX111" i="3"/>
  <c r="BY110" i="3"/>
  <c r="BX110" i="3"/>
  <c r="BY109" i="3"/>
  <c r="BX109" i="3"/>
  <c r="BY107" i="3"/>
  <c r="BX107" i="3"/>
  <c r="BY106" i="3"/>
  <c r="BX106" i="3"/>
  <c r="BY105" i="3"/>
  <c r="BX105" i="3"/>
  <c r="BY104" i="3"/>
  <c r="BX104" i="3"/>
  <c r="BY103" i="3"/>
  <c r="BX103" i="3"/>
  <c r="BY102" i="3"/>
  <c r="BX102" i="3"/>
  <c r="BY100" i="3"/>
  <c r="BX100" i="3"/>
  <c r="BY99" i="3"/>
  <c r="BX99" i="3"/>
  <c r="BY98" i="3"/>
  <c r="BX98" i="3"/>
  <c r="BY97" i="3"/>
  <c r="BX97" i="3"/>
  <c r="BY95" i="3"/>
  <c r="BX95" i="3"/>
  <c r="BY94" i="3"/>
  <c r="BX94" i="3"/>
  <c r="BY93" i="3"/>
  <c r="BX93" i="3"/>
  <c r="BY92" i="3"/>
  <c r="BX92" i="3"/>
  <c r="BY91" i="3"/>
  <c r="BX91" i="3"/>
  <c r="BY89" i="3"/>
  <c r="BX89" i="3"/>
  <c r="BY88" i="3"/>
  <c r="BX88" i="3"/>
  <c r="BY87" i="3"/>
  <c r="BX87" i="3"/>
  <c r="BY86" i="3"/>
  <c r="BX86" i="3"/>
  <c r="BY85" i="3"/>
  <c r="BX85" i="3"/>
  <c r="BY83" i="3"/>
  <c r="BX83" i="3"/>
  <c r="BY82" i="3"/>
  <c r="BX82" i="3"/>
  <c r="BY81" i="3"/>
  <c r="BX81" i="3"/>
  <c r="BY79" i="3"/>
  <c r="BX79" i="3"/>
  <c r="BY78" i="3"/>
  <c r="BX78" i="3"/>
  <c r="BY77" i="3"/>
  <c r="BX77" i="3"/>
  <c r="BY76" i="3"/>
  <c r="BX76" i="3"/>
  <c r="BY74" i="3"/>
  <c r="BX74" i="3"/>
  <c r="BY73" i="3"/>
  <c r="BX73" i="3"/>
  <c r="BY72" i="3"/>
  <c r="BX72" i="3"/>
  <c r="BY71" i="3"/>
  <c r="BX71" i="3"/>
  <c r="BY70" i="3"/>
  <c r="BX70" i="3"/>
  <c r="BY68" i="3"/>
  <c r="BX68" i="3"/>
  <c r="BY67" i="3"/>
  <c r="BX67" i="3"/>
  <c r="BY66" i="3"/>
  <c r="BX66" i="3"/>
  <c r="BY65" i="3"/>
  <c r="BX65" i="3"/>
  <c r="BY64" i="3"/>
  <c r="BX64" i="3"/>
  <c r="BY62" i="3"/>
  <c r="BX62" i="3"/>
  <c r="BY61" i="3"/>
  <c r="BX61" i="3"/>
  <c r="BY60" i="3"/>
  <c r="BX60" i="3"/>
  <c r="BY59" i="3"/>
  <c r="BX59" i="3"/>
  <c r="BY58" i="3"/>
  <c r="BX58" i="3"/>
  <c r="BY57" i="3"/>
  <c r="BX57" i="3"/>
  <c r="BY55" i="3"/>
  <c r="BX55" i="3"/>
  <c r="BY54" i="3"/>
  <c r="BX54" i="3"/>
  <c r="BY53" i="3"/>
  <c r="BX53" i="3"/>
  <c r="BY52" i="3"/>
  <c r="BX52" i="3"/>
  <c r="BY51" i="3"/>
  <c r="BX51" i="3"/>
  <c r="BY50" i="3"/>
  <c r="BX50" i="3"/>
  <c r="BY49" i="3"/>
  <c r="BX49" i="3"/>
  <c r="BY47" i="3"/>
  <c r="BX47" i="3"/>
  <c r="BY46" i="3"/>
  <c r="BX46" i="3"/>
  <c r="BY45" i="3"/>
  <c r="BX45" i="3"/>
  <c r="BY44" i="3"/>
  <c r="BX44" i="3"/>
  <c r="BY43" i="3"/>
  <c r="BX43" i="3"/>
  <c r="BY41" i="3"/>
  <c r="BX41" i="3"/>
  <c r="BY40" i="3"/>
  <c r="BX40" i="3"/>
  <c r="BY39" i="3"/>
  <c r="BX39" i="3"/>
  <c r="BY38" i="3"/>
  <c r="BX38" i="3"/>
  <c r="BY37" i="3"/>
  <c r="BX37" i="3"/>
  <c r="BY36" i="3"/>
  <c r="BX36" i="3"/>
  <c r="BY35" i="3"/>
  <c r="BX35" i="3"/>
  <c r="BY34" i="3"/>
  <c r="BX34" i="3"/>
  <c r="BY33" i="3"/>
  <c r="BX33" i="3"/>
  <c r="BY32" i="3"/>
  <c r="BX32" i="3"/>
  <c r="BY31" i="3"/>
  <c r="BX31" i="3"/>
  <c r="BY29" i="3"/>
  <c r="BX29" i="3"/>
  <c r="BY28" i="3"/>
  <c r="BX28" i="3"/>
  <c r="BY27" i="3"/>
  <c r="BX27" i="3"/>
  <c r="BY26" i="3"/>
  <c r="BX26" i="3"/>
  <c r="BY25" i="3"/>
  <c r="BX25" i="3"/>
  <c r="BY23" i="3"/>
  <c r="BX23" i="3"/>
  <c r="BY22" i="3"/>
  <c r="BX22" i="3"/>
  <c r="BY21" i="3"/>
  <c r="BX21" i="3"/>
  <c r="BY20" i="3"/>
  <c r="BX20" i="3"/>
  <c r="BY19" i="3"/>
  <c r="BX19" i="3"/>
  <c r="BY17" i="3"/>
  <c r="BX17" i="3"/>
  <c r="BY16" i="3"/>
  <c r="BX16" i="3"/>
  <c r="BY15" i="3"/>
  <c r="BX15" i="3"/>
  <c r="BY14" i="3"/>
  <c r="BX14" i="3"/>
  <c r="BY13" i="3"/>
  <c r="BX13" i="3"/>
  <c r="BY12" i="3"/>
  <c r="BX12" i="3"/>
  <c r="BY10" i="3"/>
  <c r="BX10" i="3"/>
  <c r="BY9" i="3"/>
  <c r="BX9" i="3"/>
  <c r="BY8" i="3"/>
  <c r="BX8" i="3"/>
  <c r="BY7" i="3"/>
  <c r="BX7" i="3"/>
  <c r="BT142" i="3"/>
  <c r="BS142" i="3"/>
  <c r="BT141" i="3"/>
  <c r="BS141" i="3"/>
  <c r="BT140" i="3"/>
  <c r="BS140" i="3"/>
  <c r="BT139" i="3"/>
  <c r="BS139" i="3"/>
  <c r="BT137" i="3"/>
  <c r="BS137" i="3"/>
  <c r="BT136" i="3"/>
  <c r="BS136" i="3"/>
  <c r="BT135" i="3"/>
  <c r="BS135" i="3"/>
  <c r="BT134" i="3"/>
  <c r="BS134" i="3"/>
  <c r="BT133" i="3"/>
  <c r="BS133" i="3"/>
  <c r="BT132" i="3"/>
  <c r="BS132" i="3"/>
  <c r="BT131" i="3"/>
  <c r="BT130" i="3"/>
  <c r="BS130" i="3"/>
  <c r="BT129" i="3"/>
  <c r="BS129" i="3"/>
  <c r="BT128" i="3"/>
  <c r="BS128" i="3"/>
  <c r="BT127" i="3"/>
  <c r="BS127" i="3"/>
  <c r="BT126" i="3"/>
  <c r="BS126" i="3"/>
  <c r="BT125" i="3"/>
  <c r="BS125" i="3"/>
  <c r="BT124" i="3"/>
  <c r="BS124" i="3"/>
  <c r="BT123" i="3"/>
  <c r="BS123" i="3"/>
  <c r="BT121" i="3"/>
  <c r="BS121" i="3"/>
  <c r="BT120" i="3"/>
  <c r="BS120" i="3"/>
  <c r="BT119" i="3"/>
  <c r="BS119" i="3"/>
  <c r="BT118" i="3"/>
  <c r="BS118" i="3"/>
  <c r="BT117" i="3"/>
  <c r="BS117" i="3"/>
  <c r="BT116" i="3"/>
  <c r="BS116" i="3"/>
  <c r="BT114" i="3"/>
  <c r="BS114" i="3"/>
  <c r="BT113" i="3"/>
  <c r="BS113" i="3"/>
  <c r="BT112" i="3"/>
  <c r="BS112" i="3"/>
  <c r="BT111" i="3"/>
  <c r="BS111" i="3"/>
  <c r="BT110" i="3"/>
  <c r="BS110" i="3"/>
  <c r="BT109" i="3"/>
  <c r="BS109" i="3"/>
  <c r="BT108" i="3"/>
  <c r="BT107" i="3"/>
  <c r="BS107" i="3"/>
  <c r="BT106" i="3"/>
  <c r="BS106" i="3"/>
  <c r="BT105" i="3"/>
  <c r="BS105" i="3"/>
  <c r="BT104" i="3"/>
  <c r="BS104" i="3"/>
  <c r="BT103" i="3"/>
  <c r="BS103" i="3"/>
  <c r="BT102" i="3"/>
  <c r="BS102" i="3"/>
  <c r="BT100" i="3"/>
  <c r="BS100" i="3"/>
  <c r="BT99" i="3"/>
  <c r="BS99" i="3"/>
  <c r="BT98" i="3"/>
  <c r="BS98" i="3"/>
  <c r="BT97" i="3"/>
  <c r="BS97" i="3"/>
  <c r="BT95" i="3"/>
  <c r="BS95" i="3"/>
  <c r="BT94" i="3"/>
  <c r="BS94" i="3"/>
  <c r="BT93" i="3"/>
  <c r="BS93" i="3"/>
  <c r="BT92" i="3"/>
  <c r="BS92" i="3"/>
  <c r="BT91" i="3"/>
  <c r="BS91" i="3"/>
  <c r="BT89" i="3"/>
  <c r="BS89" i="3"/>
  <c r="BT88" i="3"/>
  <c r="BS88" i="3"/>
  <c r="BT87" i="3"/>
  <c r="BS87" i="3"/>
  <c r="BT86" i="3"/>
  <c r="BS86" i="3"/>
  <c r="BT85" i="3"/>
  <c r="BS85" i="3"/>
  <c r="BT83" i="3"/>
  <c r="BS83" i="3"/>
  <c r="BT82" i="3"/>
  <c r="BS82" i="3"/>
  <c r="BT81" i="3"/>
  <c r="BS81" i="3"/>
  <c r="BT80" i="3"/>
  <c r="BT79" i="3"/>
  <c r="BS79" i="3"/>
  <c r="BT78" i="3"/>
  <c r="BS78" i="3"/>
  <c r="BT77" i="3"/>
  <c r="BS77" i="3"/>
  <c r="BT76" i="3"/>
  <c r="BS76" i="3"/>
  <c r="BT74" i="3"/>
  <c r="BS74" i="3"/>
  <c r="BT73" i="3"/>
  <c r="BS73" i="3"/>
  <c r="BT72" i="3"/>
  <c r="BS72" i="3"/>
  <c r="BT71" i="3"/>
  <c r="BS71" i="3"/>
  <c r="BT70" i="3"/>
  <c r="BS70" i="3"/>
  <c r="BT68" i="3"/>
  <c r="BS68" i="3"/>
  <c r="BT67" i="3"/>
  <c r="BS67" i="3"/>
  <c r="BT66" i="3"/>
  <c r="BS66" i="3"/>
  <c r="BT65" i="3"/>
  <c r="BS65" i="3"/>
  <c r="BT64" i="3"/>
  <c r="BS64" i="3"/>
  <c r="BT63" i="3"/>
  <c r="BT62" i="3"/>
  <c r="BS62" i="3"/>
  <c r="BT61" i="3"/>
  <c r="BS61" i="3"/>
  <c r="BT60" i="3"/>
  <c r="BS60" i="3"/>
  <c r="BT59" i="3"/>
  <c r="BS59" i="3"/>
  <c r="BT58" i="3"/>
  <c r="BS58" i="3"/>
  <c r="BT57" i="3"/>
  <c r="BS57" i="3"/>
  <c r="BT55" i="3"/>
  <c r="BS55" i="3"/>
  <c r="BT54" i="3"/>
  <c r="BS54" i="3"/>
  <c r="BT53" i="3"/>
  <c r="BS53" i="3"/>
  <c r="BT52" i="3"/>
  <c r="BS52" i="3"/>
  <c r="BT51" i="3"/>
  <c r="BS51" i="3"/>
  <c r="BT50" i="3"/>
  <c r="BS50" i="3"/>
  <c r="BT49" i="3"/>
  <c r="BS49" i="3"/>
  <c r="BT47" i="3"/>
  <c r="BS47" i="3"/>
  <c r="BT46" i="3"/>
  <c r="BS46" i="3"/>
  <c r="BT45" i="3"/>
  <c r="BS45" i="3"/>
  <c r="BT44" i="3"/>
  <c r="BS44" i="3"/>
  <c r="BT43" i="3"/>
  <c r="BS43" i="3"/>
  <c r="BT42" i="3"/>
  <c r="BT41" i="3"/>
  <c r="BS41" i="3"/>
  <c r="BT40" i="3"/>
  <c r="BS40" i="3"/>
  <c r="BT39" i="3"/>
  <c r="BS39" i="3"/>
  <c r="BT38" i="3"/>
  <c r="BS38" i="3"/>
  <c r="BT37" i="3"/>
  <c r="BS37" i="3"/>
  <c r="BT36" i="3"/>
  <c r="BS36" i="3"/>
  <c r="BT35" i="3"/>
  <c r="BS35" i="3"/>
  <c r="BT34" i="3"/>
  <c r="BS34" i="3"/>
  <c r="BT33" i="3"/>
  <c r="BS33" i="3"/>
  <c r="BT32" i="3"/>
  <c r="BS32" i="3"/>
  <c r="BT31" i="3"/>
  <c r="BS31" i="3"/>
  <c r="BT29" i="3"/>
  <c r="BS29" i="3"/>
  <c r="BT28" i="3"/>
  <c r="BS28" i="3"/>
  <c r="BT27" i="3"/>
  <c r="BS27" i="3"/>
  <c r="BT26" i="3"/>
  <c r="BS26" i="3"/>
  <c r="BT25" i="3"/>
  <c r="BS25" i="3"/>
  <c r="BT23" i="3"/>
  <c r="BS23" i="3"/>
  <c r="BT22" i="3"/>
  <c r="BS22" i="3"/>
  <c r="BT21" i="3"/>
  <c r="BS21" i="3"/>
  <c r="BT20" i="3"/>
  <c r="BS20" i="3"/>
  <c r="BT19" i="3"/>
  <c r="BS19" i="3"/>
  <c r="BT17" i="3"/>
  <c r="BS17" i="3"/>
  <c r="BT16" i="3"/>
  <c r="BS16" i="3"/>
  <c r="BT15" i="3"/>
  <c r="BS15" i="3"/>
  <c r="BT14" i="3"/>
  <c r="BS14" i="3"/>
  <c r="BT13" i="3"/>
  <c r="BS13" i="3"/>
  <c r="BT12" i="3"/>
  <c r="BS12" i="3"/>
  <c r="BT11" i="3"/>
  <c r="BT10" i="3"/>
  <c r="BS10" i="3"/>
  <c r="BT9" i="3"/>
  <c r="BS9" i="3"/>
  <c r="BT8" i="3"/>
  <c r="BS8" i="3"/>
  <c r="BT7" i="3"/>
  <c r="BS7" i="3"/>
  <c r="BO142" i="3"/>
  <c r="BN142" i="3"/>
  <c r="BO141" i="3"/>
  <c r="BN141" i="3"/>
  <c r="BO140" i="3"/>
  <c r="BN140" i="3"/>
  <c r="BO139" i="3"/>
  <c r="BN139" i="3"/>
  <c r="BO138" i="3"/>
  <c r="BO137" i="3"/>
  <c r="BN137" i="3"/>
  <c r="BO136" i="3"/>
  <c r="BN136" i="3"/>
  <c r="BO135" i="3"/>
  <c r="BN135" i="3"/>
  <c r="BO134" i="3"/>
  <c r="BN134" i="3"/>
  <c r="BO133" i="3"/>
  <c r="BN133" i="3"/>
  <c r="BO132" i="3"/>
  <c r="BN132" i="3"/>
  <c r="BO131" i="3"/>
  <c r="BO130" i="3"/>
  <c r="BN130" i="3"/>
  <c r="BO129" i="3"/>
  <c r="BN129" i="3"/>
  <c r="BO128" i="3"/>
  <c r="BN128" i="3"/>
  <c r="BO127" i="3"/>
  <c r="BN127" i="3"/>
  <c r="BO126" i="3"/>
  <c r="BN126" i="3"/>
  <c r="BO125" i="3"/>
  <c r="BN125" i="3"/>
  <c r="BO124" i="3"/>
  <c r="BN124" i="3"/>
  <c r="BO123" i="3"/>
  <c r="BN123" i="3"/>
  <c r="BO122" i="3"/>
  <c r="BO121" i="3"/>
  <c r="BN121" i="3"/>
  <c r="BO120" i="3"/>
  <c r="BN120" i="3"/>
  <c r="BO119" i="3"/>
  <c r="BN119" i="3"/>
  <c r="BO118" i="3"/>
  <c r="BN118" i="3"/>
  <c r="BO117" i="3"/>
  <c r="BN117" i="3"/>
  <c r="BO116" i="3"/>
  <c r="BN116" i="3"/>
  <c r="BO115" i="3"/>
  <c r="BO114" i="3"/>
  <c r="BN114" i="3"/>
  <c r="BO113" i="3"/>
  <c r="BN113" i="3"/>
  <c r="BO112" i="3"/>
  <c r="BN112" i="3"/>
  <c r="BO111" i="3"/>
  <c r="BN111" i="3"/>
  <c r="BO110" i="3"/>
  <c r="BN110" i="3"/>
  <c r="BO109" i="3"/>
  <c r="BN109" i="3"/>
  <c r="BO108" i="3"/>
  <c r="BO107" i="3"/>
  <c r="BN107" i="3"/>
  <c r="BO106" i="3"/>
  <c r="BN106" i="3"/>
  <c r="BO105" i="3"/>
  <c r="BN105" i="3"/>
  <c r="BO104" i="3"/>
  <c r="BN104" i="3"/>
  <c r="BO103" i="3"/>
  <c r="BN103" i="3"/>
  <c r="BO102" i="3"/>
  <c r="BN102" i="3"/>
  <c r="BO100" i="3"/>
  <c r="BN100" i="3"/>
  <c r="BO99" i="3"/>
  <c r="BN99" i="3"/>
  <c r="BO98" i="3"/>
  <c r="BN98" i="3"/>
  <c r="BO97" i="3"/>
  <c r="BN97" i="3"/>
  <c r="BO96" i="3"/>
  <c r="BO95" i="3"/>
  <c r="BN95" i="3"/>
  <c r="BO94" i="3"/>
  <c r="BN94" i="3"/>
  <c r="BO93" i="3"/>
  <c r="BN93" i="3"/>
  <c r="BO92" i="3"/>
  <c r="BN92" i="3"/>
  <c r="BO91" i="3"/>
  <c r="BO89" i="3"/>
  <c r="BN89" i="3"/>
  <c r="BO88" i="3"/>
  <c r="BN88" i="3"/>
  <c r="BO87" i="3"/>
  <c r="BN87" i="3"/>
  <c r="BO86" i="3"/>
  <c r="BN86" i="3"/>
  <c r="BO85" i="3"/>
  <c r="BN85" i="3"/>
  <c r="BO84" i="3"/>
  <c r="BO83" i="3"/>
  <c r="BN83" i="3"/>
  <c r="BO82" i="3"/>
  <c r="BN82" i="3"/>
  <c r="BO81" i="3"/>
  <c r="BN81" i="3"/>
  <c r="BO80" i="3"/>
  <c r="BO79" i="3"/>
  <c r="BN79" i="3"/>
  <c r="BO78" i="3"/>
  <c r="BN78" i="3"/>
  <c r="BO77" i="3"/>
  <c r="BN77" i="3"/>
  <c r="BO76" i="3"/>
  <c r="BN76" i="3"/>
  <c r="BO75" i="3"/>
  <c r="BO74" i="3"/>
  <c r="BN74" i="3"/>
  <c r="BO73" i="3"/>
  <c r="BN73" i="3"/>
  <c r="BO72" i="3"/>
  <c r="BN72" i="3"/>
  <c r="BO71" i="3"/>
  <c r="BN71" i="3"/>
  <c r="BO70" i="3"/>
  <c r="BN70" i="3"/>
  <c r="BO69" i="3"/>
  <c r="BO68" i="3"/>
  <c r="BN68" i="3"/>
  <c r="BO67" i="3"/>
  <c r="BN67" i="3"/>
  <c r="BO66" i="3"/>
  <c r="BN66" i="3"/>
  <c r="BO65" i="3"/>
  <c r="BN65" i="3"/>
  <c r="BO64" i="3"/>
  <c r="BN64" i="3"/>
  <c r="BO63" i="3"/>
  <c r="BO62" i="3"/>
  <c r="BN62" i="3"/>
  <c r="BO61" i="3"/>
  <c r="BN61" i="3"/>
  <c r="BO60" i="3"/>
  <c r="BN60" i="3"/>
  <c r="BO59" i="3"/>
  <c r="BN59" i="3"/>
  <c r="BO58" i="3"/>
  <c r="BN58" i="3"/>
  <c r="BO57" i="3"/>
  <c r="BN57" i="3"/>
  <c r="BO55" i="3"/>
  <c r="BN55" i="3"/>
  <c r="BO54" i="3"/>
  <c r="BN54" i="3"/>
  <c r="BO53" i="3"/>
  <c r="BN53" i="3"/>
  <c r="BO52" i="3"/>
  <c r="BN52" i="3"/>
  <c r="BO51" i="3"/>
  <c r="BN51" i="3"/>
  <c r="BO50" i="3"/>
  <c r="BN50" i="3"/>
  <c r="BO49" i="3"/>
  <c r="BN49" i="3"/>
  <c r="BO47" i="3"/>
  <c r="BN47" i="3"/>
  <c r="BO46" i="3"/>
  <c r="BN46" i="3"/>
  <c r="BO45" i="3"/>
  <c r="BN45" i="3"/>
  <c r="BO44" i="3"/>
  <c r="BN44" i="3"/>
  <c r="BO43" i="3"/>
  <c r="BN43" i="3"/>
  <c r="BO42" i="3"/>
  <c r="BO41" i="3"/>
  <c r="BN41" i="3"/>
  <c r="BO40" i="3"/>
  <c r="BN40" i="3"/>
  <c r="BO39" i="3"/>
  <c r="BN39" i="3"/>
  <c r="BO38" i="3"/>
  <c r="BN38" i="3"/>
  <c r="BO37" i="3"/>
  <c r="BN37" i="3"/>
  <c r="BO36" i="3"/>
  <c r="BN36" i="3"/>
  <c r="BO35" i="3"/>
  <c r="BN35" i="3"/>
  <c r="BO34" i="3"/>
  <c r="BN34" i="3"/>
  <c r="BO33" i="3"/>
  <c r="BN33" i="3"/>
  <c r="BO32" i="3"/>
  <c r="BN32" i="3"/>
  <c r="BO31" i="3"/>
  <c r="BN31" i="3"/>
  <c r="BO29" i="3"/>
  <c r="BN29" i="3"/>
  <c r="BO28" i="3"/>
  <c r="BN28" i="3"/>
  <c r="BO27" i="3"/>
  <c r="BN27" i="3"/>
  <c r="BO26" i="3"/>
  <c r="BN26" i="3"/>
  <c r="BO25" i="3"/>
  <c r="BN25" i="3"/>
  <c r="BO24" i="3"/>
  <c r="BO23" i="3"/>
  <c r="BN23" i="3"/>
  <c r="BO22" i="3"/>
  <c r="BN22" i="3"/>
  <c r="BO21" i="3"/>
  <c r="BN21" i="3"/>
  <c r="BO20" i="3"/>
  <c r="BN20" i="3"/>
  <c r="BO19" i="3"/>
  <c r="BN19" i="3"/>
  <c r="BO18" i="3"/>
  <c r="BO17" i="3"/>
  <c r="BN17" i="3"/>
  <c r="BO16" i="3"/>
  <c r="BN16" i="3"/>
  <c r="BO15" i="3"/>
  <c r="BN15" i="3"/>
  <c r="BO14" i="3"/>
  <c r="BN14" i="3"/>
  <c r="BO13" i="3"/>
  <c r="BN13" i="3"/>
  <c r="BO12" i="3"/>
  <c r="BN12" i="3"/>
  <c r="BO10" i="3"/>
  <c r="BN10" i="3"/>
  <c r="BO9" i="3"/>
  <c r="BN9" i="3"/>
  <c r="BO8" i="3"/>
  <c r="BN8" i="3"/>
  <c r="BO7" i="3"/>
  <c r="BN7" i="3"/>
  <c r="BO6" i="3"/>
  <c r="BJ142" i="3"/>
  <c r="BI142" i="3"/>
  <c r="BJ141" i="3"/>
  <c r="BI141" i="3"/>
  <c r="BJ140" i="3"/>
  <c r="BI140" i="3"/>
  <c r="BJ139" i="3"/>
  <c r="BI139" i="3"/>
  <c r="BJ137" i="3"/>
  <c r="BI137" i="3"/>
  <c r="BJ136" i="3"/>
  <c r="BI136" i="3"/>
  <c r="BJ135" i="3"/>
  <c r="BI135" i="3"/>
  <c r="BJ134" i="3"/>
  <c r="BI134" i="3"/>
  <c r="BJ133" i="3"/>
  <c r="BI133" i="3"/>
  <c r="BJ132" i="3"/>
  <c r="BI132" i="3"/>
  <c r="BJ130" i="3"/>
  <c r="BI130" i="3"/>
  <c r="BJ129" i="3"/>
  <c r="BI129" i="3"/>
  <c r="BJ128" i="3"/>
  <c r="BI128" i="3"/>
  <c r="BJ127" i="3"/>
  <c r="BI127" i="3"/>
  <c r="BJ126" i="3"/>
  <c r="BI126" i="3"/>
  <c r="BJ125" i="3"/>
  <c r="BI125" i="3"/>
  <c r="BJ124" i="3"/>
  <c r="BI124" i="3"/>
  <c r="BJ123" i="3"/>
  <c r="BI123" i="3"/>
  <c r="BJ121" i="3"/>
  <c r="BI121" i="3"/>
  <c r="BJ120" i="3"/>
  <c r="BI120" i="3"/>
  <c r="BJ119" i="3"/>
  <c r="BI119" i="3"/>
  <c r="BJ118" i="3"/>
  <c r="BI118" i="3"/>
  <c r="BJ117" i="3"/>
  <c r="BI117" i="3"/>
  <c r="BJ116" i="3"/>
  <c r="BI116" i="3"/>
  <c r="BJ114" i="3"/>
  <c r="BI114" i="3"/>
  <c r="BJ113" i="3"/>
  <c r="BI113" i="3"/>
  <c r="BJ112" i="3"/>
  <c r="BI112" i="3"/>
  <c r="BJ111" i="3"/>
  <c r="BI111" i="3"/>
  <c r="BJ110" i="3"/>
  <c r="BI110" i="3"/>
  <c r="BJ109" i="3"/>
  <c r="BI109" i="3"/>
  <c r="BJ107" i="3"/>
  <c r="BI107" i="3"/>
  <c r="BJ106" i="3"/>
  <c r="BI106" i="3"/>
  <c r="BJ105" i="3"/>
  <c r="BI105" i="3"/>
  <c r="BJ104" i="3"/>
  <c r="BI104" i="3"/>
  <c r="BJ103" i="3"/>
  <c r="BI103" i="3"/>
  <c r="BJ102" i="3"/>
  <c r="BI102" i="3"/>
  <c r="BJ100" i="3"/>
  <c r="BI100" i="3"/>
  <c r="BJ99" i="3"/>
  <c r="BI99" i="3"/>
  <c r="BJ98" i="3"/>
  <c r="BI98" i="3"/>
  <c r="BJ97" i="3"/>
  <c r="BI97" i="3"/>
  <c r="BJ95" i="3"/>
  <c r="BI95" i="3"/>
  <c r="BJ94" i="3"/>
  <c r="BI94" i="3"/>
  <c r="BJ93" i="3"/>
  <c r="BI93" i="3"/>
  <c r="BJ92" i="3"/>
  <c r="BI92" i="3"/>
  <c r="BJ91" i="3"/>
  <c r="BI91" i="3"/>
  <c r="BJ89" i="3"/>
  <c r="BI89" i="3"/>
  <c r="BJ88" i="3"/>
  <c r="BI88" i="3"/>
  <c r="BJ87" i="3"/>
  <c r="BI87" i="3"/>
  <c r="BJ86" i="3"/>
  <c r="BI86" i="3"/>
  <c r="BJ85" i="3"/>
  <c r="BI85" i="3"/>
  <c r="BJ83" i="3"/>
  <c r="BI83" i="3"/>
  <c r="BJ82" i="3"/>
  <c r="BI82" i="3"/>
  <c r="BJ81" i="3"/>
  <c r="BI81" i="3"/>
  <c r="BJ80" i="3"/>
  <c r="BJ79" i="3"/>
  <c r="BI79" i="3"/>
  <c r="BJ78" i="3"/>
  <c r="BI78" i="3"/>
  <c r="BJ77" i="3"/>
  <c r="BI77" i="3"/>
  <c r="BJ76" i="3"/>
  <c r="BI76" i="3"/>
  <c r="BJ74" i="3"/>
  <c r="BI74" i="3"/>
  <c r="BJ73" i="3"/>
  <c r="BI73" i="3"/>
  <c r="BJ72" i="3"/>
  <c r="BI72" i="3"/>
  <c r="BJ71" i="3"/>
  <c r="BI71" i="3"/>
  <c r="BJ70" i="3"/>
  <c r="BI70" i="3"/>
  <c r="BJ69" i="3"/>
  <c r="BJ68" i="3"/>
  <c r="BI68" i="3"/>
  <c r="BJ67" i="3"/>
  <c r="BI67" i="3"/>
  <c r="BJ66" i="3"/>
  <c r="BI66" i="3"/>
  <c r="BJ65" i="3"/>
  <c r="BI65" i="3"/>
  <c r="BJ64" i="3"/>
  <c r="BI64" i="3"/>
  <c r="BJ62" i="3"/>
  <c r="BI62" i="3"/>
  <c r="BJ61" i="3"/>
  <c r="BI61" i="3"/>
  <c r="BJ60" i="3"/>
  <c r="BI60" i="3"/>
  <c r="BJ59" i="3"/>
  <c r="BI59" i="3"/>
  <c r="BJ58" i="3"/>
  <c r="BI58" i="3"/>
  <c r="BJ57" i="3"/>
  <c r="BI57" i="3"/>
  <c r="BJ55" i="3"/>
  <c r="BI55" i="3"/>
  <c r="BJ54" i="3"/>
  <c r="BI54" i="3"/>
  <c r="BJ53" i="3"/>
  <c r="BI53" i="3"/>
  <c r="BJ52" i="3"/>
  <c r="BI52" i="3"/>
  <c r="BJ51" i="3"/>
  <c r="BI51" i="3"/>
  <c r="BJ50" i="3"/>
  <c r="BI50" i="3"/>
  <c r="BJ49" i="3"/>
  <c r="BI49" i="3"/>
  <c r="BJ47" i="3"/>
  <c r="BI47" i="3"/>
  <c r="BJ46" i="3"/>
  <c r="BI46" i="3"/>
  <c r="BJ45" i="3"/>
  <c r="BI45" i="3"/>
  <c r="BJ44" i="3"/>
  <c r="BI44" i="3"/>
  <c r="BJ43" i="3"/>
  <c r="BI43" i="3"/>
  <c r="BJ41" i="3"/>
  <c r="BI41" i="3"/>
  <c r="BJ40" i="3"/>
  <c r="BI40" i="3"/>
  <c r="BJ39" i="3"/>
  <c r="BI39" i="3"/>
  <c r="BJ38" i="3"/>
  <c r="BI38" i="3"/>
  <c r="BJ37" i="3"/>
  <c r="BI37" i="3"/>
  <c r="BJ36" i="3"/>
  <c r="BI36" i="3"/>
  <c r="BJ35" i="3"/>
  <c r="BI35" i="3"/>
  <c r="BJ34" i="3"/>
  <c r="BI34" i="3"/>
  <c r="BJ33" i="3"/>
  <c r="BI33" i="3"/>
  <c r="BJ32" i="3"/>
  <c r="BI32" i="3"/>
  <c r="BJ31" i="3"/>
  <c r="BI31" i="3"/>
  <c r="BJ29" i="3"/>
  <c r="BI29" i="3"/>
  <c r="BJ28" i="3"/>
  <c r="BI28" i="3"/>
  <c r="BJ27" i="3"/>
  <c r="BI27" i="3"/>
  <c r="BJ26" i="3"/>
  <c r="BI26" i="3"/>
  <c r="BJ25" i="3"/>
  <c r="BI25" i="3"/>
  <c r="BJ23" i="3"/>
  <c r="BI23" i="3"/>
  <c r="BJ22" i="3"/>
  <c r="BI22" i="3"/>
  <c r="BJ21" i="3"/>
  <c r="BI21" i="3"/>
  <c r="BJ20" i="3"/>
  <c r="BI20" i="3"/>
  <c r="BJ19" i="3"/>
  <c r="BI19" i="3"/>
  <c r="BJ18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J10" i="3"/>
  <c r="BI10" i="3"/>
  <c r="BJ9" i="3"/>
  <c r="BI9" i="3"/>
  <c r="BJ8" i="3"/>
  <c r="BI8" i="3"/>
  <c r="BJ7" i="3"/>
  <c r="BI7" i="3"/>
  <c r="BE142" i="3"/>
  <c r="BD142" i="3"/>
  <c r="BE141" i="3"/>
  <c r="BD141" i="3"/>
  <c r="BE140" i="3"/>
  <c r="BD140" i="3"/>
  <c r="BE139" i="3"/>
  <c r="BD139" i="3"/>
  <c r="BE137" i="3"/>
  <c r="BD137" i="3"/>
  <c r="BE136" i="3"/>
  <c r="BD136" i="3"/>
  <c r="BE135" i="3"/>
  <c r="BD135" i="3"/>
  <c r="BE134" i="3"/>
  <c r="BD134" i="3"/>
  <c r="BE133" i="3"/>
  <c r="BD133" i="3"/>
  <c r="BE132" i="3"/>
  <c r="BD132" i="3"/>
  <c r="BE130" i="3"/>
  <c r="BD130" i="3"/>
  <c r="BE129" i="3"/>
  <c r="BD129" i="3"/>
  <c r="BE128" i="3"/>
  <c r="BD128" i="3"/>
  <c r="BE127" i="3"/>
  <c r="BD127" i="3"/>
  <c r="BE126" i="3"/>
  <c r="BD126" i="3"/>
  <c r="BE125" i="3"/>
  <c r="BD125" i="3"/>
  <c r="BE124" i="3"/>
  <c r="BD124" i="3"/>
  <c r="BE123" i="3"/>
  <c r="BD123" i="3"/>
  <c r="BE121" i="3"/>
  <c r="BD121" i="3"/>
  <c r="BE120" i="3"/>
  <c r="BD120" i="3"/>
  <c r="BE119" i="3"/>
  <c r="BD119" i="3"/>
  <c r="BE118" i="3"/>
  <c r="BD118" i="3"/>
  <c r="BE117" i="3"/>
  <c r="BD117" i="3"/>
  <c r="BE116" i="3"/>
  <c r="BD116" i="3"/>
  <c r="BE115" i="3"/>
  <c r="BE114" i="3"/>
  <c r="BD114" i="3"/>
  <c r="BE113" i="3"/>
  <c r="BD113" i="3"/>
  <c r="BE112" i="3"/>
  <c r="BD112" i="3"/>
  <c r="BE111" i="3"/>
  <c r="BD111" i="3"/>
  <c r="BE110" i="3"/>
  <c r="BD110" i="3"/>
  <c r="BE109" i="3"/>
  <c r="BD109" i="3"/>
  <c r="BE107" i="3"/>
  <c r="BD107" i="3"/>
  <c r="BE106" i="3"/>
  <c r="BD106" i="3"/>
  <c r="BE105" i="3"/>
  <c r="BD105" i="3"/>
  <c r="BE104" i="3"/>
  <c r="BD104" i="3"/>
  <c r="BE103" i="3"/>
  <c r="BD103" i="3"/>
  <c r="BE102" i="3"/>
  <c r="BD102" i="3"/>
  <c r="BE100" i="3"/>
  <c r="BD100" i="3"/>
  <c r="BE99" i="3"/>
  <c r="BD99" i="3"/>
  <c r="BE98" i="3"/>
  <c r="BD98" i="3"/>
  <c r="BE97" i="3"/>
  <c r="BD97" i="3"/>
  <c r="BE95" i="3"/>
  <c r="BD95" i="3"/>
  <c r="BE94" i="3"/>
  <c r="BD94" i="3"/>
  <c r="BE93" i="3"/>
  <c r="BD93" i="3"/>
  <c r="BE92" i="3"/>
  <c r="BD92" i="3"/>
  <c r="BE91" i="3"/>
  <c r="BD91" i="3"/>
  <c r="BE89" i="3"/>
  <c r="BD89" i="3"/>
  <c r="BE88" i="3"/>
  <c r="BD88" i="3"/>
  <c r="BE87" i="3"/>
  <c r="BD87" i="3"/>
  <c r="BE86" i="3"/>
  <c r="BD86" i="3"/>
  <c r="BE85" i="3"/>
  <c r="BD85" i="3"/>
  <c r="BE83" i="3"/>
  <c r="BD83" i="3"/>
  <c r="BE82" i="3"/>
  <c r="BD82" i="3"/>
  <c r="BE81" i="3"/>
  <c r="BD81" i="3"/>
  <c r="BE79" i="3"/>
  <c r="BD79" i="3"/>
  <c r="BE78" i="3"/>
  <c r="BD78" i="3"/>
  <c r="BE77" i="3"/>
  <c r="BD77" i="3"/>
  <c r="BE76" i="3"/>
  <c r="BD76" i="3"/>
  <c r="BE74" i="3"/>
  <c r="BD74" i="3"/>
  <c r="BE73" i="3"/>
  <c r="BD73" i="3"/>
  <c r="BE72" i="3"/>
  <c r="BD72" i="3"/>
  <c r="BE71" i="3"/>
  <c r="BD71" i="3"/>
  <c r="BE70" i="3"/>
  <c r="BD70" i="3"/>
  <c r="BE68" i="3"/>
  <c r="BD68" i="3"/>
  <c r="BE67" i="3"/>
  <c r="BD67" i="3"/>
  <c r="BE66" i="3"/>
  <c r="BD66" i="3"/>
  <c r="BE65" i="3"/>
  <c r="BD65" i="3"/>
  <c r="BE64" i="3"/>
  <c r="BD64" i="3"/>
  <c r="BE62" i="3"/>
  <c r="BD62" i="3"/>
  <c r="BE61" i="3"/>
  <c r="BD61" i="3"/>
  <c r="BE60" i="3"/>
  <c r="BD60" i="3"/>
  <c r="BE59" i="3"/>
  <c r="BD59" i="3"/>
  <c r="BE58" i="3"/>
  <c r="BD58" i="3"/>
  <c r="BE57" i="3"/>
  <c r="BD57" i="3"/>
  <c r="BE55" i="3"/>
  <c r="BD55" i="3"/>
  <c r="BE54" i="3"/>
  <c r="BD54" i="3"/>
  <c r="BE53" i="3"/>
  <c r="BD53" i="3"/>
  <c r="BE52" i="3"/>
  <c r="BD52" i="3"/>
  <c r="BE51" i="3"/>
  <c r="BD51" i="3"/>
  <c r="BE50" i="3"/>
  <c r="BD50" i="3"/>
  <c r="BE49" i="3"/>
  <c r="BD49" i="3"/>
  <c r="BE47" i="3"/>
  <c r="BD47" i="3"/>
  <c r="BE46" i="3"/>
  <c r="BD46" i="3"/>
  <c r="BE45" i="3"/>
  <c r="BD45" i="3"/>
  <c r="BE44" i="3"/>
  <c r="BD44" i="3"/>
  <c r="BE43" i="3"/>
  <c r="BD43" i="3"/>
  <c r="BE41" i="3"/>
  <c r="BD41" i="3"/>
  <c r="BE40" i="3"/>
  <c r="BD40" i="3"/>
  <c r="BE39" i="3"/>
  <c r="BD39" i="3"/>
  <c r="BE38" i="3"/>
  <c r="BD38" i="3"/>
  <c r="BE37" i="3"/>
  <c r="BD37" i="3"/>
  <c r="BE36" i="3"/>
  <c r="BD36" i="3"/>
  <c r="BE35" i="3"/>
  <c r="BD35" i="3"/>
  <c r="BE34" i="3"/>
  <c r="BD34" i="3"/>
  <c r="BE33" i="3"/>
  <c r="BD33" i="3"/>
  <c r="BE32" i="3"/>
  <c r="BD32" i="3"/>
  <c r="BE31" i="3"/>
  <c r="BD31" i="3"/>
  <c r="BE29" i="3"/>
  <c r="BD29" i="3"/>
  <c r="BE28" i="3"/>
  <c r="BD28" i="3"/>
  <c r="BE27" i="3"/>
  <c r="BD27" i="3"/>
  <c r="BE26" i="3"/>
  <c r="BD26" i="3"/>
  <c r="BE25" i="3"/>
  <c r="BD25" i="3"/>
  <c r="BE23" i="3"/>
  <c r="BD23" i="3"/>
  <c r="BE22" i="3"/>
  <c r="BD22" i="3"/>
  <c r="BE21" i="3"/>
  <c r="BD21" i="3"/>
  <c r="BE20" i="3"/>
  <c r="BD20" i="3"/>
  <c r="BE19" i="3"/>
  <c r="BD19" i="3"/>
  <c r="BE17" i="3"/>
  <c r="BD17" i="3"/>
  <c r="BE16" i="3"/>
  <c r="BD16" i="3"/>
  <c r="BE15" i="3"/>
  <c r="BD15" i="3"/>
  <c r="BE14" i="3"/>
  <c r="BD14" i="3"/>
  <c r="BE13" i="3"/>
  <c r="BD13" i="3"/>
  <c r="BE12" i="3"/>
  <c r="BD12" i="3"/>
  <c r="BE10" i="3"/>
  <c r="BD10" i="3"/>
  <c r="BE9" i="3"/>
  <c r="BD9" i="3"/>
  <c r="BE8" i="3"/>
  <c r="BD8" i="3"/>
  <c r="BE7" i="3"/>
  <c r="BD7" i="3"/>
  <c r="AZ142" i="3"/>
  <c r="AY142" i="3"/>
  <c r="AZ141" i="3"/>
  <c r="AY141" i="3"/>
  <c r="AZ140" i="3"/>
  <c r="AY140" i="3"/>
  <c r="AZ139" i="3"/>
  <c r="AY139" i="3"/>
  <c r="AZ137" i="3"/>
  <c r="AY137" i="3"/>
  <c r="AZ136" i="3"/>
  <c r="AY136" i="3"/>
  <c r="AZ135" i="3"/>
  <c r="AY135" i="3"/>
  <c r="AZ134" i="3"/>
  <c r="AY134" i="3"/>
  <c r="AZ133" i="3"/>
  <c r="AY133" i="3"/>
  <c r="AZ132" i="3"/>
  <c r="AY132" i="3"/>
  <c r="AZ130" i="3"/>
  <c r="AY130" i="3"/>
  <c r="AZ129" i="3"/>
  <c r="AY129" i="3"/>
  <c r="AZ128" i="3"/>
  <c r="AY128" i="3"/>
  <c r="AZ127" i="3"/>
  <c r="AY127" i="3"/>
  <c r="AZ126" i="3"/>
  <c r="AY126" i="3"/>
  <c r="AZ125" i="3"/>
  <c r="AY125" i="3"/>
  <c r="AZ124" i="3"/>
  <c r="AY124" i="3"/>
  <c r="AZ123" i="3"/>
  <c r="AY123" i="3"/>
  <c r="AZ121" i="3"/>
  <c r="AY121" i="3"/>
  <c r="AZ120" i="3"/>
  <c r="AY120" i="3"/>
  <c r="AZ119" i="3"/>
  <c r="AY119" i="3"/>
  <c r="AZ118" i="3"/>
  <c r="AY118" i="3"/>
  <c r="AZ117" i="3"/>
  <c r="AY117" i="3"/>
  <c r="AZ116" i="3"/>
  <c r="AY116" i="3"/>
  <c r="AZ114" i="3"/>
  <c r="AY114" i="3"/>
  <c r="AZ113" i="3"/>
  <c r="AY113" i="3"/>
  <c r="AZ112" i="3"/>
  <c r="AY112" i="3"/>
  <c r="AZ111" i="3"/>
  <c r="AY111" i="3"/>
  <c r="AZ110" i="3"/>
  <c r="AY110" i="3"/>
  <c r="AZ109" i="3"/>
  <c r="AY109" i="3"/>
  <c r="AZ107" i="3"/>
  <c r="AY107" i="3"/>
  <c r="AZ106" i="3"/>
  <c r="AY106" i="3"/>
  <c r="AZ105" i="3"/>
  <c r="AY105" i="3"/>
  <c r="AZ104" i="3"/>
  <c r="AY104" i="3"/>
  <c r="AZ103" i="3"/>
  <c r="AY103" i="3"/>
  <c r="AZ102" i="3"/>
  <c r="AY102" i="3"/>
  <c r="AZ100" i="3"/>
  <c r="AY100" i="3"/>
  <c r="AZ99" i="3"/>
  <c r="AY99" i="3"/>
  <c r="AZ98" i="3"/>
  <c r="AY98" i="3"/>
  <c r="AZ97" i="3"/>
  <c r="AY97" i="3"/>
  <c r="AZ95" i="3"/>
  <c r="AY95" i="3"/>
  <c r="AZ94" i="3"/>
  <c r="AY94" i="3"/>
  <c r="AZ93" i="3"/>
  <c r="AY93" i="3"/>
  <c r="AZ92" i="3"/>
  <c r="AY92" i="3"/>
  <c r="AZ91" i="3"/>
  <c r="AY91" i="3"/>
  <c r="AZ89" i="3"/>
  <c r="AY89" i="3"/>
  <c r="AZ88" i="3"/>
  <c r="AY88" i="3"/>
  <c r="AZ87" i="3"/>
  <c r="AY87" i="3"/>
  <c r="AZ86" i="3"/>
  <c r="AY86" i="3"/>
  <c r="AZ85" i="3"/>
  <c r="AY85" i="3"/>
  <c r="AZ83" i="3"/>
  <c r="AY83" i="3"/>
  <c r="AZ82" i="3"/>
  <c r="AY82" i="3"/>
  <c r="AZ81" i="3"/>
  <c r="AY81" i="3"/>
  <c r="AZ79" i="3"/>
  <c r="AY79" i="3"/>
  <c r="AZ78" i="3"/>
  <c r="AY78" i="3"/>
  <c r="AZ77" i="3"/>
  <c r="AY77" i="3"/>
  <c r="AZ76" i="3"/>
  <c r="AY76" i="3"/>
  <c r="AZ74" i="3"/>
  <c r="AY74" i="3"/>
  <c r="AZ73" i="3"/>
  <c r="AY73" i="3"/>
  <c r="AZ72" i="3"/>
  <c r="AY72" i="3"/>
  <c r="AZ71" i="3"/>
  <c r="AY71" i="3"/>
  <c r="AZ70" i="3"/>
  <c r="AY70" i="3"/>
  <c r="AZ68" i="3"/>
  <c r="AY68" i="3"/>
  <c r="AZ67" i="3"/>
  <c r="AY67" i="3"/>
  <c r="AZ66" i="3"/>
  <c r="AY66" i="3"/>
  <c r="AZ65" i="3"/>
  <c r="AY65" i="3"/>
  <c r="AZ64" i="3"/>
  <c r="AY64" i="3"/>
  <c r="AZ62" i="3"/>
  <c r="AY62" i="3"/>
  <c r="AZ61" i="3"/>
  <c r="AY61" i="3"/>
  <c r="AZ60" i="3"/>
  <c r="AY60" i="3"/>
  <c r="AZ59" i="3"/>
  <c r="AY59" i="3"/>
  <c r="AZ58" i="3"/>
  <c r="AY58" i="3"/>
  <c r="AZ57" i="3"/>
  <c r="AY57" i="3"/>
  <c r="AZ55" i="3"/>
  <c r="AY55" i="3"/>
  <c r="AZ54" i="3"/>
  <c r="AY54" i="3"/>
  <c r="AZ53" i="3"/>
  <c r="AY53" i="3"/>
  <c r="AZ52" i="3"/>
  <c r="AY52" i="3"/>
  <c r="AZ51" i="3"/>
  <c r="AY51" i="3"/>
  <c r="AZ50" i="3"/>
  <c r="AY50" i="3"/>
  <c r="AZ49" i="3"/>
  <c r="AY49" i="3"/>
  <c r="AZ47" i="3"/>
  <c r="AY47" i="3"/>
  <c r="AZ46" i="3"/>
  <c r="AY46" i="3"/>
  <c r="AZ45" i="3"/>
  <c r="AY45" i="3"/>
  <c r="AZ44" i="3"/>
  <c r="AY44" i="3"/>
  <c r="AZ43" i="3"/>
  <c r="AY43" i="3"/>
  <c r="AZ41" i="3"/>
  <c r="AY41" i="3"/>
  <c r="AZ40" i="3"/>
  <c r="AY40" i="3"/>
  <c r="AZ39" i="3"/>
  <c r="AY39" i="3"/>
  <c r="AZ38" i="3"/>
  <c r="AY38" i="3"/>
  <c r="AZ37" i="3"/>
  <c r="AY37" i="3"/>
  <c r="AZ36" i="3"/>
  <c r="AY36" i="3"/>
  <c r="AZ35" i="3"/>
  <c r="AY35" i="3"/>
  <c r="AZ34" i="3"/>
  <c r="AY34" i="3"/>
  <c r="AZ33" i="3"/>
  <c r="AY33" i="3"/>
  <c r="AZ32" i="3"/>
  <c r="AY32" i="3"/>
  <c r="AZ31" i="3"/>
  <c r="AY31" i="3"/>
  <c r="AZ30" i="3"/>
  <c r="AZ29" i="3"/>
  <c r="AY29" i="3"/>
  <c r="AZ28" i="3"/>
  <c r="AY28" i="3"/>
  <c r="AZ27" i="3"/>
  <c r="AY27" i="3"/>
  <c r="AZ26" i="3"/>
  <c r="AY26" i="3"/>
  <c r="AZ25" i="3"/>
  <c r="AY25" i="3"/>
  <c r="AZ23" i="3"/>
  <c r="AY23" i="3"/>
  <c r="AZ22" i="3"/>
  <c r="AY22" i="3"/>
  <c r="AZ21" i="3"/>
  <c r="AY21" i="3"/>
  <c r="AZ20" i="3"/>
  <c r="AY20" i="3"/>
  <c r="AZ19" i="3"/>
  <c r="AY19" i="3"/>
  <c r="AZ17" i="3"/>
  <c r="AY17" i="3"/>
  <c r="AZ16" i="3"/>
  <c r="AY16" i="3"/>
  <c r="AZ15" i="3"/>
  <c r="AY15" i="3"/>
  <c r="AZ14" i="3"/>
  <c r="AY14" i="3"/>
  <c r="AZ13" i="3"/>
  <c r="AY13" i="3"/>
  <c r="AZ12" i="3"/>
  <c r="AY12" i="3"/>
  <c r="AZ10" i="3"/>
  <c r="AY10" i="3"/>
  <c r="AZ9" i="3"/>
  <c r="AY9" i="3"/>
  <c r="AZ8" i="3"/>
  <c r="AY8" i="3"/>
  <c r="AZ7" i="3"/>
  <c r="AY7" i="3"/>
  <c r="AU73" i="3"/>
  <c r="AU72" i="3"/>
  <c r="AP142" i="3"/>
  <c r="AO142" i="3"/>
  <c r="AP141" i="3"/>
  <c r="AO141" i="3"/>
  <c r="AP140" i="3"/>
  <c r="AO140" i="3"/>
  <c r="AP139" i="3"/>
  <c r="AO139" i="3"/>
  <c r="AP138" i="3"/>
  <c r="AP137" i="3"/>
  <c r="AO137" i="3"/>
  <c r="AP136" i="3"/>
  <c r="AO136" i="3"/>
  <c r="AP135" i="3"/>
  <c r="AO135" i="3"/>
  <c r="AP134" i="3"/>
  <c r="AO134" i="3"/>
  <c r="AP133" i="3"/>
  <c r="AO133" i="3"/>
  <c r="AP132" i="3"/>
  <c r="AO132" i="3"/>
  <c r="AP131" i="3"/>
  <c r="AP130" i="3"/>
  <c r="AO130" i="3"/>
  <c r="AP129" i="3"/>
  <c r="AO129" i="3"/>
  <c r="AP128" i="3"/>
  <c r="AO128" i="3"/>
  <c r="AP127" i="3"/>
  <c r="AO127" i="3"/>
  <c r="AP126" i="3"/>
  <c r="AO126" i="3"/>
  <c r="AP125" i="3"/>
  <c r="AO125" i="3"/>
  <c r="AP124" i="3"/>
  <c r="AO124" i="3"/>
  <c r="AP123" i="3"/>
  <c r="AO123" i="3"/>
  <c r="AP121" i="3"/>
  <c r="AO121" i="3"/>
  <c r="AP120" i="3"/>
  <c r="AO120" i="3"/>
  <c r="AP119" i="3"/>
  <c r="AO119" i="3"/>
  <c r="AP118" i="3"/>
  <c r="AO118" i="3"/>
  <c r="AP117" i="3"/>
  <c r="AO117" i="3"/>
  <c r="AP116" i="3"/>
  <c r="AO116" i="3"/>
  <c r="AP115" i="3"/>
  <c r="AP114" i="3"/>
  <c r="AO114" i="3"/>
  <c r="AP113" i="3"/>
  <c r="AO113" i="3"/>
  <c r="AP112" i="3"/>
  <c r="AO112" i="3"/>
  <c r="AP111" i="3"/>
  <c r="AO111" i="3"/>
  <c r="AP110" i="3"/>
  <c r="AO110" i="3"/>
  <c r="AP109" i="3"/>
  <c r="AO109" i="3"/>
  <c r="AP108" i="3"/>
  <c r="AP107" i="3"/>
  <c r="AO107" i="3"/>
  <c r="AP106" i="3"/>
  <c r="AO106" i="3"/>
  <c r="AP105" i="3"/>
  <c r="AO105" i="3"/>
  <c r="AP104" i="3"/>
  <c r="AO104" i="3"/>
  <c r="AP103" i="3"/>
  <c r="AO103" i="3"/>
  <c r="AP102" i="3"/>
  <c r="AO102" i="3"/>
  <c r="AP101" i="3"/>
  <c r="AP100" i="3"/>
  <c r="AO100" i="3"/>
  <c r="AP99" i="3"/>
  <c r="AO99" i="3"/>
  <c r="AP98" i="3"/>
  <c r="AO98" i="3"/>
  <c r="AP97" i="3"/>
  <c r="AO97" i="3"/>
  <c r="AP95" i="3"/>
  <c r="AO95" i="3"/>
  <c r="AP94" i="3"/>
  <c r="AO94" i="3"/>
  <c r="AP93" i="3"/>
  <c r="AO93" i="3"/>
  <c r="AP92" i="3"/>
  <c r="AO92" i="3"/>
  <c r="AP91" i="3"/>
  <c r="AO91" i="3"/>
  <c r="AP90" i="3"/>
  <c r="AP89" i="3"/>
  <c r="AO89" i="3"/>
  <c r="AP88" i="3"/>
  <c r="AO88" i="3"/>
  <c r="AP87" i="3"/>
  <c r="AO87" i="3"/>
  <c r="AP86" i="3"/>
  <c r="AO86" i="3"/>
  <c r="AP85" i="3"/>
  <c r="AO85" i="3"/>
  <c r="AP83" i="3"/>
  <c r="AO83" i="3"/>
  <c r="AP82" i="3"/>
  <c r="AO82" i="3"/>
  <c r="AP81" i="3"/>
  <c r="AO81" i="3"/>
  <c r="AP80" i="3"/>
  <c r="AP79" i="3"/>
  <c r="AO79" i="3"/>
  <c r="AP78" i="3"/>
  <c r="AO78" i="3"/>
  <c r="AP77" i="3"/>
  <c r="AO77" i="3"/>
  <c r="AP76" i="3"/>
  <c r="AO76" i="3"/>
  <c r="AP75" i="3"/>
  <c r="AP74" i="3"/>
  <c r="AO74" i="3"/>
  <c r="AP73" i="3"/>
  <c r="AO73" i="3"/>
  <c r="AP72" i="3"/>
  <c r="AO72" i="3"/>
  <c r="AP71" i="3"/>
  <c r="AO71" i="3"/>
  <c r="AP70" i="3"/>
  <c r="AO70" i="3"/>
  <c r="AP69" i="3"/>
  <c r="AP68" i="3"/>
  <c r="AO68" i="3"/>
  <c r="AP67" i="3"/>
  <c r="AO67" i="3"/>
  <c r="AP66" i="3"/>
  <c r="AO66" i="3"/>
  <c r="AP65" i="3"/>
  <c r="AO65" i="3"/>
  <c r="AP64" i="3"/>
  <c r="AO64" i="3"/>
  <c r="AP63" i="3"/>
  <c r="AP62" i="3"/>
  <c r="AO62" i="3"/>
  <c r="AP61" i="3"/>
  <c r="AO61" i="3"/>
  <c r="AP60" i="3"/>
  <c r="AO60" i="3"/>
  <c r="AP59" i="3"/>
  <c r="AO59" i="3"/>
  <c r="AP58" i="3"/>
  <c r="AO58" i="3"/>
  <c r="AP57" i="3"/>
  <c r="AO57" i="3"/>
  <c r="AP55" i="3"/>
  <c r="AO55" i="3"/>
  <c r="AP54" i="3"/>
  <c r="AO54" i="3"/>
  <c r="AP53" i="3"/>
  <c r="AO53" i="3"/>
  <c r="AP52" i="3"/>
  <c r="AP51" i="3"/>
  <c r="AO51" i="3"/>
  <c r="AP50" i="3"/>
  <c r="AO50" i="3"/>
  <c r="AP49" i="3"/>
  <c r="AO49" i="3"/>
  <c r="AP47" i="3"/>
  <c r="AO47" i="3"/>
  <c r="AP46" i="3"/>
  <c r="AO46" i="3"/>
  <c r="AP45" i="3"/>
  <c r="AO45" i="3"/>
  <c r="AP44" i="3"/>
  <c r="AO44" i="3"/>
  <c r="AP43" i="3"/>
  <c r="AO43" i="3"/>
  <c r="AP41" i="3"/>
  <c r="AO41" i="3"/>
  <c r="AP40" i="3"/>
  <c r="AO40" i="3"/>
  <c r="AP39" i="3"/>
  <c r="AO39" i="3"/>
  <c r="AP38" i="3"/>
  <c r="AO38" i="3"/>
  <c r="AP37" i="3"/>
  <c r="AO37" i="3"/>
  <c r="AP36" i="3"/>
  <c r="AO36" i="3"/>
  <c r="AP35" i="3"/>
  <c r="AO35" i="3"/>
  <c r="AP34" i="3"/>
  <c r="AO34" i="3"/>
  <c r="AP33" i="3"/>
  <c r="AO33" i="3"/>
  <c r="AP32" i="3"/>
  <c r="AO32" i="3"/>
  <c r="AP31" i="3"/>
  <c r="AO31" i="3"/>
  <c r="AP29" i="3"/>
  <c r="AO29" i="3"/>
  <c r="AP28" i="3"/>
  <c r="AO28" i="3"/>
  <c r="AP27" i="3"/>
  <c r="AO27" i="3"/>
  <c r="AP26" i="3"/>
  <c r="AO26" i="3"/>
  <c r="AP25" i="3"/>
  <c r="AO25" i="3"/>
  <c r="AP23" i="3"/>
  <c r="AO23" i="3"/>
  <c r="AP22" i="3"/>
  <c r="AO22" i="3"/>
  <c r="AP21" i="3"/>
  <c r="AO21" i="3"/>
  <c r="AP20" i="3"/>
  <c r="AO20" i="3"/>
  <c r="AP19" i="3"/>
  <c r="AO19" i="3"/>
  <c r="AP18" i="3"/>
  <c r="AP17" i="3"/>
  <c r="AO17" i="3"/>
  <c r="AP16" i="3"/>
  <c r="AO16" i="3"/>
  <c r="AP15" i="3"/>
  <c r="AO15" i="3"/>
  <c r="AP14" i="3"/>
  <c r="AO14" i="3"/>
  <c r="AP13" i="3"/>
  <c r="AO13" i="3"/>
  <c r="AP12" i="3"/>
  <c r="AO12" i="3"/>
  <c r="AP11" i="3"/>
  <c r="AP10" i="3"/>
  <c r="AO10" i="3"/>
  <c r="AP9" i="3"/>
  <c r="AO9" i="3"/>
  <c r="AP8" i="3"/>
  <c r="AO8" i="3"/>
  <c r="AP7" i="3"/>
  <c r="AO7" i="3"/>
  <c r="AK142" i="3"/>
  <c r="AJ142" i="3"/>
  <c r="AK141" i="3"/>
  <c r="AJ141" i="3"/>
  <c r="AK140" i="3"/>
  <c r="AJ140" i="3"/>
  <c r="AK139" i="3"/>
  <c r="AJ139" i="3"/>
  <c r="AK137" i="3"/>
  <c r="AJ137" i="3"/>
  <c r="AK136" i="3"/>
  <c r="AJ136" i="3"/>
  <c r="AK135" i="3"/>
  <c r="AJ135" i="3"/>
  <c r="AK134" i="3"/>
  <c r="AJ134" i="3"/>
  <c r="AK133" i="3"/>
  <c r="AJ133" i="3"/>
  <c r="AK132" i="3"/>
  <c r="AJ132" i="3"/>
  <c r="AK130" i="3"/>
  <c r="AJ130" i="3"/>
  <c r="AK129" i="3"/>
  <c r="AJ129" i="3"/>
  <c r="AK128" i="3"/>
  <c r="AJ128" i="3"/>
  <c r="AK127" i="3"/>
  <c r="AJ127" i="3"/>
  <c r="AK126" i="3"/>
  <c r="AJ126" i="3"/>
  <c r="AK125" i="3"/>
  <c r="AJ125" i="3"/>
  <c r="AK124" i="3"/>
  <c r="AJ124" i="3"/>
  <c r="AK123" i="3"/>
  <c r="AJ123" i="3"/>
  <c r="AK121" i="3"/>
  <c r="AJ121" i="3"/>
  <c r="AK120" i="3"/>
  <c r="AJ120" i="3"/>
  <c r="AK119" i="3"/>
  <c r="AJ119" i="3"/>
  <c r="AK118" i="3"/>
  <c r="AJ118" i="3"/>
  <c r="AK117" i="3"/>
  <c r="AJ117" i="3"/>
  <c r="AK116" i="3"/>
  <c r="AJ116" i="3"/>
  <c r="AK114" i="3"/>
  <c r="AJ114" i="3"/>
  <c r="AK113" i="3"/>
  <c r="AJ113" i="3"/>
  <c r="AK112" i="3"/>
  <c r="AJ112" i="3"/>
  <c r="AK111" i="3"/>
  <c r="AJ111" i="3"/>
  <c r="AK110" i="3"/>
  <c r="AJ110" i="3"/>
  <c r="AK109" i="3"/>
  <c r="AJ109" i="3"/>
  <c r="AK107" i="3"/>
  <c r="AJ107" i="3"/>
  <c r="AK106" i="3"/>
  <c r="AJ106" i="3"/>
  <c r="AK105" i="3"/>
  <c r="AJ105" i="3"/>
  <c r="AK104" i="3"/>
  <c r="AJ104" i="3"/>
  <c r="AK103" i="3"/>
  <c r="AJ103" i="3"/>
  <c r="AK102" i="3"/>
  <c r="AJ102" i="3"/>
  <c r="AK100" i="3"/>
  <c r="AJ100" i="3"/>
  <c r="AK99" i="3"/>
  <c r="AJ99" i="3"/>
  <c r="AK98" i="3"/>
  <c r="AJ98" i="3"/>
  <c r="AK97" i="3"/>
  <c r="AJ97" i="3"/>
  <c r="AK95" i="3"/>
  <c r="AJ95" i="3"/>
  <c r="AK94" i="3"/>
  <c r="AJ94" i="3"/>
  <c r="AK93" i="3"/>
  <c r="AJ93" i="3"/>
  <c r="AK92" i="3"/>
  <c r="AJ92" i="3"/>
  <c r="AK91" i="3"/>
  <c r="AJ91" i="3"/>
  <c r="AK89" i="3"/>
  <c r="AJ89" i="3"/>
  <c r="AK88" i="3"/>
  <c r="AJ88" i="3"/>
  <c r="AK87" i="3"/>
  <c r="AJ87" i="3"/>
  <c r="AK86" i="3"/>
  <c r="AJ86" i="3"/>
  <c r="AK85" i="3"/>
  <c r="AJ85" i="3"/>
  <c r="AK83" i="3"/>
  <c r="AJ83" i="3"/>
  <c r="AK82" i="3"/>
  <c r="AJ82" i="3"/>
  <c r="AK81" i="3"/>
  <c r="AJ81" i="3"/>
  <c r="AK79" i="3"/>
  <c r="AJ79" i="3"/>
  <c r="AK78" i="3"/>
  <c r="AJ78" i="3"/>
  <c r="AK77" i="3"/>
  <c r="AJ77" i="3"/>
  <c r="AK76" i="3"/>
  <c r="AJ76" i="3"/>
  <c r="AK74" i="3"/>
  <c r="AJ74" i="3"/>
  <c r="AK73" i="3"/>
  <c r="AJ73" i="3"/>
  <c r="AK72" i="3"/>
  <c r="AJ72" i="3"/>
  <c r="AK71" i="3"/>
  <c r="AJ71" i="3"/>
  <c r="AK70" i="3"/>
  <c r="AJ70" i="3"/>
  <c r="AK68" i="3"/>
  <c r="AJ68" i="3"/>
  <c r="AK67" i="3"/>
  <c r="AJ67" i="3"/>
  <c r="AK66" i="3"/>
  <c r="AJ66" i="3"/>
  <c r="AK65" i="3"/>
  <c r="AJ65" i="3"/>
  <c r="AK64" i="3"/>
  <c r="AJ64" i="3"/>
  <c r="AK62" i="3"/>
  <c r="AJ62" i="3"/>
  <c r="AK61" i="3"/>
  <c r="AJ61" i="3"/>
  <c r="AK60" i="3"/>
  <c r="AJ60" i="3"/>
  <c r="AK59" i="3"/>
  <c r="AJ59" i="3"/>
  <c r="AK58" i="3"/>
  <c r="AJ58" i="3"/>
  <c r="AK57" i="3"/>
  <c r="AJ57" i="3"/>
  <c r="AK55" i="3"/>
  <c r="AJ55" i="3"/>
  <c r="AK54" i="3"/>
  <c r="AJ54" i="3"/>
  <c r="AK53" i="3"/>
  <c r="AJ53" i="3"/>
  <c r="AK52" i="3"/>
  <c r="AJ52" i="3"/>
  <c r="AK51" i="3"/>
  <c r="AJ51" i="3"/>
  <c r="AK50" i="3"/>
  <c r="AJ50" i="3"/>
  <c r="AK49" i="3"/>
  <c r="AJ49" i="3"/>
  <c r="AK47" i="3"/>
  <c r="AJ47" i="3"/>
  <c r="AK46" i="3"/>
  <c r="AJ46" i="3"/>
  <c r="AK45" i="3"/>
  <c r="AJ45" i="3"/>
  <c r="AK44" i="3"/>
  <c r="AJ44" i="3"/>
  <c r="AK43" i="3"/>
  <c r="AJ43" i="3"/>
  <c r="AK41" i="3"/>
  <c r="AJ41" i="3"/>
  <c r="AK40" i="3"/>
  <c r="AJ40" i="3"/>
  <c r="AK39" i="3"/>
  <c r="AJ39" i="3"/>
  <c r="AK38" i="3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K29" i="3"/>
  <c r="AJ29" i="3"/>
  <c r="AK28" i="3"/>
  <c r="AJ28" i="3"/>
  <c r="AK27" i="3"/>
  <c r="AJ27" i="3"/>
  <c r="AK26" i="3"/>
  <c r="AJ26" i="3"/>
  <c r="AK25" i="3"/>
  <c r="AJ25" i="3"/>
  <c r="AK23" i="3"/>
  <c r="AJ23" i="3"/>
  <c r="AK22" i="3"/>
  <c r="AJ22" i="3"/>
  <c r="AK21" i="3"/>
  <c r="AJ21" i="3"/>
  <c r="AK20" i="3"/>
  <c r="AJ20" i="3"/>
  <c r="AK19" i="3"/>
  <c r="AJ19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0" i="3"/>
  <c r="AJ10" i="3"/>
  <c r="AK9" i="3"/>
  <c r="AJ9" i="3"/>
  <c r="AK8" i="3"/>
  <c r="AJ8" i="3"/>
  <c r="AK7" i="3"/>
  <c r="AJ7" i="3"/>
  <c r="AF142" i="3"/>
  <c r="AE142" i="3"/>
  <c r="AF141" i="3"/>
  <c r="AE141" i="3"/>
  <c r="AF140" i="3"/>
  <c r="AE140" i="3"/>
  <c r="AF139" i="3"/>
  <c r="AE139" i="3"/>
  <c r="AF137" i="3"/>
  <c r="AE137" i="3"/>
  <c r="AF136" i="3"/>
  <c r="AE136" i="3"/>
  <c r="AF135" i="3"/>
  <c r="AE135" i="3"/>
  <c r="AF134" i="3"/>
  <c r="AE134" i="3"/>
  <c r="AF133" i="3"/>
  <c r="AE133" i="3"/>
  <c r="AF132" i="3"/>
  <c r="AE132" i="3"/>
  <c r="AF130" i="3"/>
  <c r="AE130" i="3"/>
  <c r="AF129" i="3"/>
  <c r="AE129" i="3"/>
  <c r="AF128" i="3"/>
  <c r="AE128" i="3"/>
  <c r="AF127" i="3"/>
  <c r="AE127" i="3"/>
  <c r="AF126" i="3"/>
  <c r="AE126" i="3"/>
  <c r="AF125" i="3"/>
  <c r="AE125" i="3"/>
  <c r="AF124" i="3"/>
  <c r="AE124" i="3"/>
  <c r="AF123" i="3"/>
  <c r="AE123" i="3"/>
  <c r="AF121" i="3"/>
  <c r="AE121" i="3"/>
  <c r="AF120" i="3"/>
  <c r="AE120" i="3"/>
  <c r="AF119" i="3"/>
  <c r="AE119" i="3"/>
  <c r="AF118" i="3"/>
  <c r="AE118" i="3"/>
  <c r="AF117" i="3"/>
  <c r="AE117" i="3"/>
  <c r="AF116" i="3"/>
  <c r="AE116" i="3"/>
  <c r="AF114" i="3"/>
  <c r="AE114" i="3"/>
  <c r="AF113" i="3"/>
  <c r="AE113" i="3"/>
  <c r="AF112" i="3"/>
  <c r="AE112" i="3"/>
  <c r="AF111" i="3"/>
  <c r="AE111" i="3"/>
  <c r="AF110" i="3"/>
  <c r="AE110" i="3"/>
  <c r="AF109" i="3"/>
  <c r="AE109" i="3"/>
  <c r="AF107" i="3"/>
  <c r="AE107" i="3"/>
  <c r="AF106" i="3"/>
  <c r="AE106" i="3"/>
  <c r="AF105" i="3"/>
  <c r="AE105" i="3"/>
  <c r="AF104" i="3"/>
  <c r="AE104" i="3"/>
  <c r="AF103" i="3"/>
  <c r="AE103" i="3"/>
  <c r="AF102" i="3"/>
  <c r="AE102" i="3"/>
  <c r="AF100" i="3"/>
  <c r="AE100" i="3"/>
  <c r="AF99" i="3"/>
  <c r="AE99" i="3"/>
  <c r="AF98" i="3"/>
  <c r="AE98" i="3"/>
  <c r="AF97" i="3"/>
  <c r="AE97" i="3"/>
  <c r="AF95" i="3"/>
  <c r="AE95" i="3"/>
  <c r="AF94" i="3"/>
  <c r="AE94" i="3"/>
  <c r="AF93" i="3"/>
  <c r="AE93" i="3"/>
  <c r="AF92" i="3"/>
  <c r="AE92" i="3"/>
  <c r="AF91" i="3"/>
  <c r="AE91" i="3"/>
  <c r="AF89" i="3"/>
  <c r="AE89" i="3"/>
  <c r="AF88" i="3"/>
  <c r="AE88" i="3"/>
  <c r="AF87" i="3"/>
  <c r="AE87" i="3"/>
  <c r="AF86" i="3"/>
  <c r="AE86" i="3"/>
  <c r="AF85" i="3"/>
  <c r="AE85" i="3"/>
  <c r="AF83" i="3"/>
  <c r="AE83" i="3"/>
  <c r="AF82" i="3"/>
  <c r="AE82" i="3"/>
  <c r="AF81" i="3"/>
  <c r="AE81" i="3"/>
  <c r="AF79" i="3"/>
  <c r="AE79" i="3"/>
  <c r="AF78" i="3"/>
  <c r="AE78" i="3"/>
  <c r="AF77" i="3"/>
  <c r="AE77" i="3"/>
  <c r="AF76" i="3"/>
  <c r="AE76" i="3"/>
  <c r="AF74" i="3"/>
  <c r="AE74" i="3"/>
  <c r="AF73" i="3"/>
  <c r="AE73" i="3"/>
  <c r="AF72" i="3"/>
  <c r="AE72" i="3"/>
  <c r="AF71" i="3"/>
  <c r="AE71" i="3"/>
  <c r="AF70" i="3"/>
  <c r="AE70" i="3"/>
  <c r="AF68" i="3"/>
  <c r="AE68" i="3"/>
  <c r="AF67" i="3"/>
  <c r="AE67" i="3"/>
  <c r="AF66" i="3"/>
  <c r="AE66" i="3"/>
  <c r="AF65" i="3"/>
  <c r="AE65" i="3"/>
  <c r="AF64" i="3"/>
  <c r="AE64" i="3"/>
  <c r="AF62" i="3"/>
  <c r="AE62" i="3"/>
  <c r="AF61" i="3"/>
  <c r="AE61" i="3"/>
  <c r="AF60" i="3"/>
  <c r="AE60" i="3"/>
  <c r="AF59" i="3"/>
  <c r="AE59" i="3"/>
  <c r="AF58" i="3"/>
  <c r="AE58" i="3"/>
  <c r="AF57" i="3"/>
  <c r="AE57" i="3"/>
  <c r="AF55" i="3"/>
  <c r="AE55" i="3"/>
  <c r="AF54" i="3"/>
  <c r="AE54" i="3"/>
  <c r="AF53" i="3"/>
  <c r="AE53" i="3"/>
  <c r="AF52" i="3"/>
  <c r="AE52" i="3"/>
  <c r="AF51" i="3"/>
  <c r="AE51" i="3"/>
  <c r="AF50" i="3"/>
  <c r="AE50" i="3"/>
  <c r="AF49" i="3"/>
  <c r="AE49" i="3"/>
  <c r="AF47" i="3"/>
  <c r="AE47" i="3"/>
  <c r="AF46" i="3"/>
  <c r="AE46" i="3"/>
  <c r="AF45" i="3"/>
  <c r="AE45" i="3"/>
  <c r="AF44" i="3"/>
  <c r="AE44" i="3"/>
  <c r="AF43" i="3"/>
  <c r="AE43" i="3"/>
  <c r="AF41" i="3"/>
  <c r="AE41" i="3"/>
  <c r="AF40" i="3"/>
  <c r="AE40" i="3"/>
  <c r="AF39" i="3"/>
  <c r="AE39" i="3"/>
  <c r="AF38" i="3"/>
  <c r="AE38" i="3"/>
  <c r="AF37" i="3"/>
  <c r="AE37" i="3"/>
  <c r="AF36" i="3"/>
  <c r="AE36" i="3"/>
  <c r="AF35" i="3"/>
  <c r="AE35" i="3"/>
  <c r="AF34" i="3"/>
  <c r="AE34" i="3"/>
  <c r="AF33" i="3"/>
  <c r="AE33" i="3"/>
  <c r="AF32" i="3"/>
  <c r="AE32" i="3"/>
  <c r="AF31" i="3"/>
  <c r="AE31" i="3"/>
  <c r="AF29" i="3"/>
  <c r="AE29" i="3"/>
  <c r="AF28" i="3"/>
  <c r="AE28" i="3"/>
  <c r="AF27" i="3"/>
  <c r="AE27" i="3"/>
  <c r="AF26" i="3"/>
  <c r="AE26" i="3"/>
  <c r="AF25" i="3"/>
  <c r="AE25" i="3"/>
  <c r="AF23" i="3"/>
  <c r="AE23" i="3"/>
  <c r="AF22" i="3"/>
  <c r="AE22" i="3"/>
  <c r="AF21" i="3"/>
  <c r="AE21" i="3"/>
  <c r="AF20" i="3"/>
  <c r="AE20" i="3"/>
  <c r="AF19" i="3"/>
  <c r="AE19" i="3"/>
  <c r="AF17" i="3"/>
  <c r="AE17" i="3"/>
  <c r="AF16" i="3"/>
  <c r="AE16" i="3"/>
  <c r="AF15" i="3"/>
  <c r="AE15" i="3"/>
  <c r="AF14" i="3"/>
  <c r="AE14" i="3"/>
  <c r="AF13" i="3"/>
  <c r="AE13" i="3"/>
  <c r="AF12" i="3"/>
  <c r="AE12" i="3"/>
  <c r="AF10" i="3"/>
  <c r="AE10" i="3"/>
  <c r="AF9" i="3"/>
  <c r="AE9" i="3"/>
  <c r="AF8" i="3"/>
  <c r="AE8" i="3"/>
  <c r="AF7" i="3"/>
  <c r="AE7" i="3"/>
  <c r="AA142" i="3"/>
  <c r="Z142" i="3"/>
  <c r="AA141" i="3"/>
  <c r="Z141" i="3"/>
  <c r="AA140" i="3"/>
  <c r="Z140" i="3"/>
  <c r="AA139" i="3"/>
  <c r="Z139" i="3"/>
  <c r="AA137" i="3"/>
  <c r="Z137" i="3"/>
  <c r="AA136" i="3"/>
  <c r="Z136" i="3"/>
  <c r="AA135" i="3"/>
  <c r="Z135" i="3"/>
  <c r="AA134" i="3"/>
  <c r="Z134" i="3"/>
  <c r="AA133" i="3"/>
  <c r="Z133" i="3"/>
  <c r="AA132" i="3"/>
  <c r="Z132" i="3"/>
  <c r="AA130" i="3"/>
  <c r="Z130" i="3"/>
  <c r="AA129" i="3"/>
  <c r="Z129" i="3"/>
  <c r="AA128" i="3"/>
  <c r="Z128" i="3"/>
  <c r="AA127" i="3"/>
  <c r="Z127" i="3"/>
  <c r="AA126" i="3"/>
  <c r="Z126" i="3"/>
  <c r="AA125" i="3"/>
  <c r="Z125" i="3"/>
  <c r="AA124" i="3"/>
  <c r="Z124" i="3"/>
  <c r="AA123" i="3"/>
  <c r="Z123" i="3"/>
  <c r="AA121" i="3"/>
  <c r="Z121" i="3"/>
  <c r="AA120" i="3"/>
  <c r="Z120" i="3"/>
  <c r="AA119" i="3"/>
  <c r="Z119" i="3"/>
  <c r="AA118" i="3"/>
  <c r="Z118" i="3"/>
  <c r="AA117" i="3"/>
  <c r="Z117" i="3"/>
  <c r="AA116" i="3"/>
  <c r="Z116" i="3"/>
  <c r="AA114" i="3"/>
  <c r="Z114" i="3"/>
  <c r="AA113" i="3"/>
  <c r="Z113" i="3"/>
  <c r="AA112" i="3"/>
  <c r="Z112" i="3"/>
  <c r="AA111" i="3"/>
  <c r="Z111" i="3"/>
  <c r="AA110" i="3"/>
  <c r="Z110" i="3"/>
  <c r="AA109" i="3"/>
  <c r="Z109" i="3"/>
  <c r="AA107" i="3"/>
  <c r="Z107" i="3"/>
  <c r="AA106" i="3"/>
  <c r="Z106" i="3"/>
  <c r="AA105" i="3"/>
  <c r="Z105" i="3"/>
  <c r="AA104" i="3"/>
  <c r="Z104" i="3"/>
  <c r="AA103" i="3"/>
  <c r="Z103" i="3"/>
  <c r="AA102" i="3"/>
  <c r="Z102" i="3"/>
  <c r="AA100" i="3"/>
  <c r="Z100" i="3"/>
  <c r="AA99" i="3"/>
  <c r="Z99" i="3"/>
  <c r="AA98" i="3"/>
  <c r="Z98" i="3"/>
  <c r="AA97" i="3"/>
  <c r="AA95" i="3"/>
  <c r="Z95" i="3"/>
  <c r="AA94" i="3"/>
  <c r="Z94" i="3"/>
  <c r="AA93" i="3"/>
  <c r="Z93" i="3"/>
  <c r="AA92" i="3"/>
  <c r="Z92" i="3"/>
  <c r="AA91" i="3"/>
  <c r="AA89" i="3"/>
  <c r="Z89" i="3"/>
  <c r="AA88" i="3"/>
  <c r="Z88" i="3"/>
  <c r="AA87" i="3"/>
  <c r="Z87" i="3"/>
  <c r="AA86" i="3"/>
  <c r="Z86" i="3"/>
  <c r="AA85" i="3"/>
  <c r="Z85" i="3"/>
  <c r="AA83" i="3"/>
  <c r="Z83" i="3"/>
  <c r="AA82" i="3"/>
  <c r="Z82" i="3"/>
  <c r="AA81" i="3"/>
  <c r="Z81" i="3"/>
  <c r="AA79" i="3"/>
  <c r="Z79" i="3"/>
  <c r="AA78" i="3"/>
  <c r="Z78" i="3"/>
  <c r="AA77" i="3"/>
  <c r="Z77" i="3"/>
  <c r="AA76" i="3"/>
  <c r="Z76" i="3"/>
  <c r="AA74" i="3"/>
  <c r="Z74" i="3"/>
  <c r="AA73" i="3"/>
  <c r="AA72" i="3"/>
  <c r="AA71" i="3"/>
  <c r="Z71" i="3"/>
  <c r="AA70" i="3"/>
  <c r="Z70" i="3"/>
  <c r="AA68" i="3"/>
  <c r="Z68" i="3"/>
  <c r="AA67" i="3"/>
  <c r="Z67" i="3"/>
  <c r="AA66" i="3"/>
  <c r="Z66" i="3"/>
  <c r="AA65" i="3"/>
  <c r="Z65" i="3"/>
  <c r="AA64" i="3"/>
  <c r="Z64" i="3"/>
  <c r="AA62" i="3"/>
  <c r="Z62" i="3"/>
  <c r="AA61" i="3"/>
  <c r="Z61" i="3"/>
  <c r="AA60" i="3"/>
  <c r="Z60" i="3"/>
  <c r="AA59" i="3"/>
  <c r="Z59" i="3"/>
  <c r="AA58" i="3"/>
  <c r="Z58" i="3"/>
  <c r="AA57" i="3"/>
  <c r="Z57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7" i="3"/>
  <c r="Z47" i="3"/>
  <c r="AA46" i="3"/>
  <c r="Z46" i="3"/>
  <c r="AA45" i="3"/>
  <c r="Z45" i="3"/>
  <c r="AA44" i="3"/>
  <c r="Z44" i="3"/>
  <c r="AA43" i="3"/>
  <c r="Z43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29" i="3"/>
  <c r="Z29" i="3"/>
  <c r="AA28" i="3"/>
  <c r="Z28" i="3"/>
  <c r="AA27" i="3"/>
  <c r="Z27" i="3"/>
  <c r="AA26" i="3"/>
  <c r="Z26" i="3"/>
  <c r="AA25" i="3"/>
  <c r="Z25" i="3"/>
  <c r="AA23" i="3"/>
  <c r="Z23" i="3"/>
  <c r="AA22" i="3"/>
  <c r="Z22" i="3"/>
  <c r="AA21" i="3"/>
  <c r="Z21" i="3"/>
  <c r="AA20" i="3"/>
  <c r="Z20" i="3"/>
  <c r="AA19" i="3"/>
  <c r="Z19" i="3"/>
  <c r="AA17" i="3"/>
  <c r="Z17" i="3"/>
  <c r="AA16" i="3"/>
  <c r="Z16" i="3"/>
  <c r="AA15" i="3"/>
  <c r="Z15" i="3"/>
  <c r="AA14" i="3"/>
  <c r="Z14" i="3"/>
  <c r="AA13" i="3"/>
  <c r="Z13" i="3"/>
  <c r="AA12" i="3"/>
  <c r="Z12" i="3"/>
  <c r="AA10" i="3"/>
  <c r="Z10" i="3"/>
  <c r="AA9" i="3"/>
  <c r="Z9" i="3"/>
  <c r="AA8" i="3"/>
  <c r="Z8" i="3"/>
  <c r="AA7" i="3"/>
  <c r="Z7" i="3"/>
  <c r="V142" i="3"/>
  <c r="U142" i="3"/>
  <c r="V141" i="3"/>
  <c r="U141" i="3"/>
  <c r="V140" i="3"/>
  <c r="U140" i="3"/>
  <c r="V139" i="3"/>
  <c r="U139" i="3"/>
  <c r="V137" i="3"/>
  <c r="U137" i="3"/>
  <c r="V136" i="3"/>
  <c r="U136" i="3"/>
  <c r="V135" i="3"/>
  <c r="U135" i="3"/>
  <c r="V134" i="3"/>
  <c r="U134" i="3"/>
  <c r="V133" i="3"/>
  <c r="U133" i="3"/>
  <c r="V132" i="3"/>
  <c r="U132" i="3"/>
  <c r="V130" i="3"/>
  <c r="U130" i="3"/>
  <c r="V129" i="3"/>
  <c r="U129" i="3"/>
  <c r="V128" i="3"/>
  <c r="U128" i="3"/>
  <c r="V127" i="3"/>
  <c r="U127" i="3"/>
  <c r="V126" i="3"/>
  <c r="U126" i="3"/>
  <c r="V125" i="3"/>
  <c r="U125" i="3"/>
  <c r="V124" i="3"/>
  <c r="U124" i="3"/>
  <c r="V123" i="3"/>
  <c r="U123" i="3"/>
  <c r="V121" i="3"/>
  <c r="U121" i="3"/>
  <c r="V120" i="3"/>
  <c r="U120" i="3"/>
  <c r="V119" i="3"/>
  <c r="U119" i="3"/>
  <c r="V118" i="3"/>
  <c r="U118" i="3"/>
  <c r="V117" i="3"/>
  <c r="U117" i="3"/>
  <c r="V116" i="3"/>
  <c r="U116" i="3"/>
  <c r="V114" i="3"/>
  <c r="U114" i="3"/>
  <c r="V113" i="3"/>
  <c r="U113" i="3"/>
  <c r="V112" i="3"/>
  <c r="U112" i="3"/>
  <c r="V111" i="3"/>
  <c r="U111" i="3"/>
  <c r="V110" i="3"/>
  <c r="U110" i="3"/>
  <c r="V109" i="3"/>
  <c r="U109" i="3"/>
  <c r="V107" i="3"/>
  <c r="U107" i="3"/>
  <c r="V106" i="3"/>
  <c r="U106" i="3"/>
  <c r="V105" i="3"/>
  <c r="U105" i="3"/>
  <c r="V104" i="3"/>
  <c r="U104" i="3"/>
  <c r="V103" i="3"/>
  <c r="U103" i="3"/>
  <c r="V102" i="3"/>
  <c r="U102" i="3"/>
  <c r="V100" i="3"/>
  <c r="U100" i="3"/>
  <c r="V99" i="3"/>
  <c r="U99" i="3"/>
  <c r="V98" i="3"/>
  <c r="U98" i="3"/>
  <c r="V97" i="3"/>
  <c r="U97" i="3"/>
  <c r="V95" i="3"/>
  <c r="U95" i="3"/>
  <c r="V94" i="3"/>
  <c r="U94" i="3"/>
  <c r="V93" i="3"/>
  <c r="U93" i="3"/>
  <c r="V92" i="3"/>
  <c r="U92" i="3"/>
  <c r="V91" i="3"/>
  <c r="U91" i="3"/>
  <c r="V89" i="3"/>
  <c r="U89" i="3"/>
  <c r="V88" i="3"/>
  <c r="U88" i="3"/>
  <c r="V87" i="3"/>
  <c r="U87" i="3"/>
  <c r="V86" i="3"/>
  <c r="U86" i="3"/>
  <c r="V85" i="3"/>
  <c r="U85" i="3"/>
  <c r="V83" i="3"/>
  <c r="U83" i="3"/>
  <c r="V82" i="3"/>
  <c r="U82" i="3"/>
  <c r="V81" i="3"/>
  <c r="U81" i="3"/>
  <c r="V79" i="3"/>
  <c r="U79" i="3"/>
  <c r="V78" i="3"/>
  <c r="U78" i="3"/>
  <c r="V77" i="3"/>
  <c r="U77" i="3"/>
  <c r="V76" i="3"/>
  <c r="U76" i="3"/>
  <c r="V74" i="3"/>
  <c r="U74" i="3"/>
  <c r="V73" i="3"/>
  <c r="U73" i="3"/>
  <c r="V72" i="3"/>
  <c r="U72" i="3"/>
  <c r="V71" i="3"/>
  <c r="U71" i="3"/>
  <c r="V70" i="3"/>
  <c r="U70" i="3"/>
  <c r="V68" i="3"/>
  <c r="U68" i="3"/>
  <c r="V67" i="3"/>
  <c r="U67" i="3"/>
  <c r="V66" i="3"/>
  <c r="U66" i="3"/>
  <c r="V65" i="3"/>
  <c r="U65" i="3"/>
  <c r="V64" i="3"/>
  <c r="U64" i="3"/>
  <c r="V62" i="3"/>
  <c r="U62" i="3"/>
  <c r="V61" i="3"/>
  <c r="U61" i="3"/>
  <c r="V60" i="3"/>
  <c r="U60" i="3"/>
  <c r="V59" i="3"/>
  <c r="U59" i="3"/>
  <c r="V58" i="3"/>
  <c r="U58" i="3"/>
  <c r="V57" i="3"/>
  <c r="U57" i="3"/>
  <c r="V55" i="3"/>
  <c r="U55" i="3"/>
  <c r="V54" i="3"/>
  <c r="U54" i="3"/>
  <c r="V53" i="3"/>
  <c r="U53" i="3"/>
  <c r="V52" i="3"/>
  <c r="U52" i="3"/>
  <c r="V51" i="3"/>
  <c r="U51" i="3"/>
  <c r="V50" i="3"/>
  <c r="U50" i="3"/>
  <c r="V49" i="3"/>
  <c r="U49" i="3"/>
  <c r="V47" i="3"/>
  <c r="U47" i="3"/>
  <c r="V46" i="3"/>
  <c r="U46" i="3"/>
  <c r="V45" i="3"/>
  <c r="U45" i="3"/>
  <c r="V44" i="3"/>
  <c r="U44" i="3"/>
  <c r="V43" i="3"/>
  <c r="U43" i="3"/>
  <c r="V41" i="3"/>
  <c r="U41" i="3"/>
  <c r="V40" i="3"/>
  <c r="U40" i="3"/>
  <c r="V39" i="3"/>
  <c r="U39" i="3"/>
  <c r="V38" i="3"/>
  <c r="U38" i="3"/>
  <c r="V37" i="3"/>
  <c r="U37" i="3"/>
  <c r="V36" i="3"/>
  <c r="U36" i="3"/>
  <c r="V35" i="3"/>
  <c r="U35" i="3"/>
  <c r="V34" i="3"/>
  <c r="U34" i="3"/>
  <c r="V33" i="3"/>
  <c r="U33" i="3"/>
  <c r="V32" i="3"/>
  <c r="U32" i="3"/>
  <c r="V31" i="3"/>
  <c r="U31" i="3"/>
  <c r="V30" i="3"/>
  <c r="V29" i="3"/>
  <c r="U29" i="3"/>
  <c r="V28" i="3"/>
  <c r="U28" i="3"/>
  <c r="V27" i="3"/>
  <c r="U27" i="3"/>
  <c r="V26" i="3"/>
  <c r="U26" i="3"/>
  <c r="V25" i="3"/>
  <c r="U25" i="3"/>
  <c r="V23" i="3"/>
  <c r="U23" i="3"/>
  <c r="V22" i="3"/>
  <c r="U22" i="3"/>
  <c r="V21" i="3"/>
  <c r="U21" i="3"/>
  <c r="V20" i="3"/>
  <c r="U20" i="3"/>
  <c r="V19" i="3"/>
  <c r="U19" i="3"/>
  <c r="V17" i="3"/>
  <c r="U17" i="3"/>
  <c r="V16" i="3"/>
  <c r="U16" i="3"/>
  <c r="V15" i="3"/>
  <c r="U15" i="3"/>
  <c r="V14" i="3"/>
  <c r="U14" i="3"/>
  <c r="V13" i="3"/>
  <c r="U13" i="3"/>
  <c r="V12" i="3"/>
  <c r="U12" i="3"/>
  <c r="V10" i="3"/>
  <c r="U10" i="3"/>
  <c r="V9" i="3"/>
  <c r="U9" i="3"/>
  <c r="V8" i="3"/>
  <c r="U8" i="3"/>
  <c r="V7" i="3"/>
  <c r="U7" i="3"/>
  <c r="Q142" i="3"/>
  <c r="P142" i="3"/>
  <c r="Q141" i="3"/>
  <c r="P141" i="3"/>
  <c r="Q140" i="3"/>
  <c r="P140" i="3"/>
  <c r="Q139" i="3"/>
  <c r="P139" i="3"/>
  <c r="Q137" i="3"/>
  <c r="P137" i="3"/>
  <c r="Q136" i="3"/>
  <c r="P136" i="3"/>
  <c r="Q135" i="3"/>
  <c r="P135" i="3"/>
  <c r="Q134" i="3"/>
  <c r="P134" i="3"/>
  <c r="Q133" i="3"/>
  <c r="P133" i="3"/>
  <c r="Q132" i="3"/>
  <c r="P132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0" i="3"/>
  <c r="P100" i="3"/>
  <c r="Q99" i="3"/>
  <c r="P99" i="3"/>
  <c r="Q98" i="3"/>
  <c r="P98" i="3"/>
  <c r="Q97" i="3"/>
  <c r="P97" i="3"/>
  <c r="Q95" i="3"/>
  <c r="P95" i="3"/>
  <c r="Q94" i="3"/>
  <c r="P94" i="3"/>
  <c r="Q93" i="3"/>
  <c r="P93" i="3"/>
  <c r="Q92" i="3"/>
  <c r="P92" i="3"/>
  <c r="Q91" i="3"/>
  <c r="P91" i="3"/>
  <c r="Q89" i="3"/>
  <c r="P89" i="3"/>
  <c r="Q88" i="3"/>
  <c r="P88" i="3"/>
  <c r="Q87" i="3"/>
  <c r="P87" i="3"/>
  <c r="Q86" i="3"/>
  <c r="P86" i="3"/>
  <c r="Q85" i="3"/>
  <c r="P85" i="3"/>
  <c r="Q83" i="3"/>
  <c r="P83" i="3"/>
  <c r="Q82" i="3"/>
  <c r="P82" i="3"/>
  <c r="Q81" i="3"/>
  <c r="P81" i="3"/>
  <c r="Q79" i="3"/>
  <c r="P79" i="3"/>
  <c r="Q78" i="3"/>
  <c r="P78" i="3"/>
  <c r="Q77" i="3"/>
  <c r="P77" i="3"/>
  <c r="Q76" i="3"/>
  <c r="P76" i="3"/>
  <c r="Q74" i="3"/>
  <c r="P74" i="3"/>
  <c r="Q73" i="3"/>
  <c r="P73" i="3"/>
  <c r="Q72" i="3"/>
  <c r="P72" i="3"/>
  <c r="Q71" i="3"/>
  <c r="P71" i="3"/>
  <c r="Q70" i="3"/>
  <c r="P70" i="3"/>
  <c r="Q68" i="3"/>
  <c r="P68" i="3"/>
  <c r="Q67" i="3"/>
  <c r="P67" i="3"/>
  <c r="Q66" i="3"/>
  <c r="P66" i="3"/>
  <c r="Q65" i="3"/>
  <c r="P65" i="3"/>
  <c r="Q64" i="3"/>
  <c r="P64" i="3"/>
  <c r="Q62" i="3"/>
  <c r="P62" i="3"/>
  <c r="Q61" i="3"/>
  <c r="P61" i="3"/>
  <c r="Q60" i="3"/>
  <c r="P60" i="3"/>
  <c r="Q59" i="3"/>
  <c r="P59" i="3"/>
  <c r="Q58" i="3"/>
  <c r="P58" i="3"/>
  <c r="Q57" i="3"/>
  <c r="P57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7" i="3"/>
  <c r="P47" i="3"/>
  <c r="Q46" i="3"/>
  <c r="P46" i="3"/>
  <c r="Q45" i="3"/>
  <c r="P45" i="3"/>
  <c r="Q44" i="3"/>
  <c r="P44" i="3"/>
  <c r="Q43" i="3"/>
  <c r="P43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29" i="3"/>
  <c r="P29" i="3"/>
  <c r="Q28" i="3"/>
  <c r="P28" i="3"/>
  <c r="Q27" i="3"/>
  <c r="P27" i="3"/>
  <c r="Q26" i="3"/>
  <c r="P26" i="3"/>
  <c r="Q25" i="3"/>
  <c r="P25" i="3"/>
  <c r="Q23" i="3"/>
  <c r="P23" i="3"/>
  <c r="Q22" i="3"/>
  <c r="P22" i="3"/>
  <c r="Q21" i="3"/>
  <c r="P21" i="3"/>
  <c r="Q20" i="3"/>
  <c r="P20" i="3"/>
  <c r="Q19" i="3"/>
  <c r="P19" i="3"/>
  <c r="Q17" i="3"/>
  <c r="P17" i="3"/>
  <c r="Q16" i="3"/>
  <c r="P16" i="3"/>
  <c r="Q15" i="3"/>
  <c r="P15" i="3"/>
  <c r="Q14" i="3"/>
  <c r="P14" i="3"/>
  <c r="Q13" i="3"/>
  <c r="P13" i="3"/>
  <c r="Q12" i="3"/>
  <c r="P12" i="3"/>
  <c r="Q10" i="3"/>
  <c r="P10" i="3"/>
  <c r="Q9" i="3"/>
  <c r="P9" i="3"/>
  <c r="Q8" i="3"/>
  <c r="P8" i="3"/>
  <c r="Q7" i="3"/>
  <c r="P7" i="3"/>
  <c r="CE140" i="3" l="1"/>
  <c r="CF140" i="3"/>
  <c r="CE141" i="3"/>
  <c r="CF141" i="3"/>
  <c r="CE142" i="3"/>
  <c r="CF142" i="3"/>
  <c r="CH142" i="3" s="1"/>
  <c r="CF139" i="3"/>
  <c r="AR139" i="3" s="1"/>
  <c r="CE139" i="3"/>
  <c r="CE133" i="3"/>
  <c r="CF133" i="3"/>
  <c r="CH133" i="3" s="1"/>
  <c r="CE134" i="3"/>
  <c r="CF134" i="3"/>
  <c r="CE135" i="3"/>
  <c r="CF135" i="3"/>
  <c r="AR135" i="3" s="1"/>
  <c r="CE136" i="3"/>
  <c r="AQ136" i="3" s="1"/>
  <c r="CF136" i="3"/>
  <c r="CH136" i="3" s="1"/>
  <c r="CE137" i="3"/>
  <c r="CF137" i="3"/>
  <c r="CF132" i="3"/>
  <c r="CE132" i="3"/>
  <c r="AQ132" i="3" s="1"/>
  <c r="CE124" i="3"/>
  <c r="CF124" i="3"/>
  <c r="AR124" i="3" s="1"/>
  <c r="CE125" i="3"/>
  <c r="AQ125" i="3" s="1"/>
  <c r="CF125" i="3"/>
  <c r="CE126" i="3"/>
  <c r="AQ126" i="3" s="1"/>
  <c r="CF126" i="3"/>
  <c r="CE127" i="3"/>
  <c r="CF127" i="3"/>
  <c r="CH127" i="3" s="1"/>
  <c r="CE128" i="3"/>
  <c r="CF128" i="3"/>
  <c r="AR128" i="3" s="1"/>
  <c r="CE129" i="3"/>
  <c r="AQ129" i="3" s="1"/>
  <c r="CF129" i="3"/>
  <c r="CE130" i="3"/>
  <c r="CF130" i="3"/>
  <c r="CF123" i="3"/>
  <c r="AR123" i="3" s="1"/>
  <c r="CE123" i="3"/>
  <c r="AQ123" i="3" s="1"/>
  <c r="CE117" i="3"/>
  <c r="CF117" i="3"/>
  <c r="CH117" i="3" s="1"/>
  <c r="CE118" i="3"/>
  <c r="AQ118" i="3" s="1"/>
  <c r="CF118" i="3"/>
  <c r="CH118" i="3" s="1"/>
  <c r="CE119" i="3"/>
  <c r="CF119" i="3"/>
  <c r="CE120" i="3"/>
  <c r="CF120" i="3"/>
  <c r="CH120" i="3" s="1"/>
  <c r="CE121" i="3"/>
  <c r="AQ121" i="3" s="1"/>
  <c r="CF121" i="3"/>
  <c r="CH121" i="3" s="1"/>
  <c r="CF116" i="3"/>
  <c r="AR116" i="3" s="1"/>
  <c r="CE116" i="3"/>
  <c r="AQ116" i="3" s="1"/>
  <c r="CE110" i="3"/>
  <c r="AQ110" i="3" s="1"/>
  <c r="CF110" i="3"/>
  <c r="AR110" i="3" s="1"/>
  <c r="CE111" i="3"/>
  <c r="AQ111" i="3" s="1"/>
  <c r="CF111" i="3"/>
  <c r="CH111" i="3" s="1"/>
  <c r="CE112" i="3"/>
  <c r="AQ112" i="3" s="1"/>
  <c r="CF112" i="3"/>
  <c r="CH112" i="3" s="1"/>
  <c r="CE113" i="3"/>
  <c r="AQ113" i="3" s="1"/>
  <c r="CF113" i="3"/>
  <c r="CH113" i="3" s="1"/>
  <c r="CE114" i="3"/>
  <c r="AQ114" i="3" s="1"/>
  <c r="CF114" i="3"/>
  <c r="CF109" i="3"/>
  <c r="CE109" i="3"/>
  <c r="CE103" i="3"/>
  <c r="AQ103" i="3" s="1"/>
  <c r="CF103" i="3"/>
  <c r="CH103" i="3" s="1"/>
  <c r="CE104" i="3"/>
  <c r="AQ104" i="3" s="1"/>
  <c r="CF104" i="3"/>
  <c r="CH104" i="3" s="1"/>
  <c r="CE105" i="3"/>
  <c r="AQ105" i="3" s="1"/>
  <c r="CF105" i="3"/>
  <c r="CH105" i="3" s="1"/>
  <c r="CE106" i="3"/>
  <c r="AQ106" i="3" s="1"/>
  <c r="CF106" i="3"/>
  <c r="CH106" i="3" s="1"/>
  <c r="CE107" i="3"/>
  <c r="CF107" i="3"/>
  <c r="CH107" i="3" s="1"/>
  <c r="CF102" i="3"/>
  <c r="AR102" i="3" s="1"/>
  <c r="CE102" i="3"/>
  <c r="AQ102" i="3" s="1"/>
  <c r="CE98" i="3"/>
  <c r="AQ98" i="3" s="1"/>
  <c r="CF98" i="3"/>
  <c r="CE99" i="3"/>
  <c r="CF99" i="3"/>
  <c r="AR99" i="3" s="1"/>
  <c r="CE100" i="3"/>
  <c r="AQ100" i="3" s="1"/>
  <c r="CF100" i="3"/>
  <c r="CH100" i="3" s="1"/>
  <c r="CF97" i="3"/>
  <c r="AR97" i="3" s="1"/>
  <c r="CE97" i="3"/>
  <c r="AQ97" i="3" s="1"/>
  <c r="CE92" i="3"/>
  <c r="AQ92" i="3" s="1"/>
  <c r="CF92" i="3"/>
  <c r="CH92" i="3" s="1"/>
  <c r="CE93" i="3"/>
  <c r="CF93" i="3"/>
  <c r="AR93" i="3" s="1"/>
  <c r="CE94" i="3"/>
  <c r="AQ94" i="3" s="1"/>
  <c r="CF94" i="3"/>
  <c r="CE95" i="3"/>
  <c r="CF95" i="3"/>
  <c r="AR95" i="3" s="1"/>
  <c r="CF91" i="3"/>
  <c r="AR91" i="3" s="1"/>
  <c r="CE91" i="3"/>
  <c r="AQ91" i="3" s="1"/>
  <c r="CE86" i="3"/>
  <c r="AQ86" i="3" s="1"/>
  <c r="CF86" i="3"/>
  <c r="AR86" i="3" s="1"/>
  <c r="CE87" i="3"/>
  <c r="CF87" i="3"/>
  <c r="CE88" i="3"/>
  <c r="AQ88" i="3" s="1"/>
  <c r="CF88" i="3"/>
  <c r="CE89" i="3"/>
  <c r="AQ89" i="3" s="1"/>
  <c r="CF89" i="3"/>
  <c r="CF85" i="3"/>
  <c r="CE85" i="3"/>
  <c r="AQ85" i="3" s="1"/>
  <c r="CE82" i="3"/>
  <c r="CF82" i="3"/>
  <c r="CH82" i="3" s="1"/>
  <c r="CE83" i="3"/>
  <c r="AQ83" i="3" s="1"/>
  <c r="CF83" i="3"/>
  <c r="CF81" i="3"/>
  <c r="CE81" i="3"/>
  <c r="CE77" i="3"/>
  <c r="CF77" i="3"/>
  <c r="AR77" i="3" s="1"/>
  <c r="CE78" i="3"/>
  <c r="CF78" i="3"/>
  <c r="CE79" i="3"/>
  <c r="AQ79" i="3" s="1"/>
  <c r="CF79" i="3"/>
  <c r="AR79" i="3" s="1"/>
  <c r="CF76" i="3"/>
  <c r="AR76" i="3" s="1"/>
  <c r="CE76" i="3"/>
  <c r="CE71" i="3"/>
  <c r="AQ71" i="3" s="1"/>
  <c r="CF71" i="3"/>
  <c r="CH71" i="3" s="1"/>
  <c r="CE72" i="3"/>
  <c r="AQ72" i="3" s="1"/>
  <c r="CF72" i="3"/>
  <c r="CH72" i="3" s="1"/>
  <c r="CE73" i="3"/>
  <c r="CE69" i="3" s="1"/>
  <c r="CF73" i="3"/>
  <c r="AR73" i="3" s="1"/>
  <c r="CE74" i="3"/>
  <c r="CF74" i="3"/>
  <c r="CF70" i="3"/>
  <c r="AR70" i="3" s="1"/>
  <c r="CE70" i="3"/>
  <c r="CE65" i="3"/>
  <c r="CF65" i="3"/>
  <c r="CE66" i="3"/>
  <c r="AQ66" i="3" s="1"/>
  <c r="CF66" i="3"/>
  <c r="CE67" i="3"/>
  <c r="CF67" i="3"/>
  <c r="CE68" i="3"/>
  <c r="AQ68" i="3" s="1"/>
  <c r="CF68" i="3"/>
  <c r="CH68" i="3" s="1"/>
  <c r="CF64" i="3"/>
  <c r="CE64" i="3"/>
  <c r="AQ64" i="3" s="1"/>
  <c r="CE58" i="3"/>
  <c r="AQ58" i="3" s="1"/>
  <c r="CF58" i="3"/>
  <c r="CH58" i="3" s="1"/>
  <c r="CE59" i="3"/>
  <c r="AQ59" i="3" s="1"/>
  <c r="CF59" i="3"/>
  <c r="CH59" i="3" s="1"/>
  <c r="CE60" i="3"/>
  <c r="CF60" i="3"/>
  <c r="CH60" i="3" s="1"/>
  <c r="CE61" i="3"/>
  <c r="AQ61" i="3" s="1"/>
  <c r="CF61" i="3"/>
  <c r="CE62" i="3"/>
  <c r="AQ62" i="3" s="1"/>
  <c r="CF62" i="3"/>
  <c r="CH62" i="3" s="1"/>
  <c r="CF57" i="3"/>
  <c r="CE57" i="3"/>
  <c r="CE50" i="3"/>
  <c r="CF50" i="3"/>
  <c r="AR50" i="3" s="1"/>
  <c r="CE51" i="3"/>
  <c r="CF51" i="3"/>
  <c r="AR51" i="3" s="1"/>
  <c r="CE52" i="3"/>
  <c r="AQ52" i="3" s="1"/>
  <c r="CF52" i="3"/>
  <c r="CE53" i="3"/>
  <c r="AQ53" i="3" s="1"/>
  <c r="CF53" i="3"/>
  <c r="AR53" i="3" s="1"/>
  <c r="CE54" i="3"/>
  <c r="AQ54" i="3" s="1"/>
  <c r="CF54" i="3"/>
  <c r="CH54" i="3" s="1"/>
  <c r="CE55" i="3"/>
  <c r="CF55" i="3"/>
  <c r="CF49" i="3"/>
  <c r="CE49" i="3"/>
  <c r="CE44" i="3"/>
  <c r="AQ44" i="3" s="1"/>
  <c r="CF44" i="3"/>
  <c r="AR44" i="3" s="1"/>
  <c r="CE45" i="3"/>
  <c r="AQ45" i="3" s="1"/>
  <c r="CF45" i="3"/>
  <c r="CE46" i="3"/>
  <c r="AQ46" i="3" s="1"/>
  <c r="CF46" i="3"/>
  <c r="CH46" i="3" s="1"/>
  <c r="CE47" i="3"/>
  <c r="AQ47" i="3" s="1"/>
  <c r="CF47" i="3"/>
  <c r="AR47" i="3" s="1"/>
  <c r="CF43" i="3"/>
  <c r="CE43" i="3"/>
  <c r="AQ43" i="3" s="1"/>
  <c r="CE32" i="3"/>
  <c r="AQ32" i="3" s="1"/>
  <c r="CF32" i="3"/>
  <c r="CH32" i="3" s="1"/>
  <c r="CE33" i="3"/>
  <c r="AQ33" i="3" s="1"/>
  <c r="CF33" i="3"/>
  <c r="CH33" i="3" s="1"/>
  <c r="CE34" i="3"/>
  <c r="AQ34" i="3" s="1"/>
  <c r="CF34" i="3"/>
  <c r="CH34" i="3" s="1"/>
  <c r="CE35" i="3"/>
  <c r="AQ35" i="3" s="1"/>
  <c r="CF35" i="3"/>
  <c r="CE36" i="3"/>
  <c r="CF36" i="3"/>
  <c r="CE37" i="3"/>
  <c r="CF37" i="3"/>
  <c r="CH37" i="3" s="1"/>
  <c r="CE38" i="3"/>
  <c r="AQ38" i="3" s="1"/>
  <c r="CF38" i="3"/>
  <c r="CH38" i="3" s="1"/>
  <c r="CE39" i="3"/>
  <c r="AQ39" i="3" s="1"/>
  <c r="CF39" i="3"/>
  <c r="CH39" i="3" s="1"/>
  <c r="CE40" i="3"/>
  <c r="AQ40" i="3" s="1"/>
  <c r="CF40" i="3"/>
  <c r="CH40" i="3" s="1"/>
  <c r="CE41" i="3"/>
  <c r="AQ41" i="3" s="1"/>
  <c r="CF41" i="3"/>
  <c r="CH41" i="3" s="1"/>
  <c r="CF31" i="3"/>
  <c r="AR31" i="3" s="1"/>
  <c r="CE31" i="3"/>
  <c r="AQ31" i="3" s="1"/>
  <c r="CE26" i="3"/>
  <c r="AQ26" i="3" s="1"/>
  <c r="CF26" i="3"/>
  <c r="CH26" i="3" s="1"/>
  <c r="CE27" i="3"/>
  <c r="CF27" i="3"/>
  <c r="CH27" i="3" s="1"/>
  <c r="CE28" i="3"/>
  <c r="CF28" i="3"/>
  <c r="AR28" i="3" s="1"/>
  <c r="CE29" i="3"/>
  <c r="AQ29" i="3" s="1"/>
  <c r="CF29" i="3"/>
  <c r="CH29" i="3" s="1"/>
  <c r="CF25" i="3"/>
  <c r="CE25" i="3"/>
  <c r="CE20" i="3"/>
  <c r="CF20" i="3"/>
  <c r="CE21" i="3"/>
  <c r="AQ21" i="3" s="1"/>
  <c r="CF21" i="3"/>
  <c r="CH21" i="3" s="1"/>
  <c r="CE22" i="3"/>
  <c r="AQ22" i="3" s="1"/>
  <c r="CF22" i="3"/>
  <c r="CH22" i="3" s="1"/>
  <c r="CE23" i="3"/>
  <c r="AQ23" i="3" s="1"/>
  <c r="CF23" i="3"/>
  <c r="CH23" i="3" s="1"/>
  <c r="CF19" i="3"/>
  <c r="AR19" i="3" s="1"/>
  <c r="CE19" i="3"/>
  <c r="CE13" i="3"/>
  <c r="CF13" i="3"/>
  <c r="AR13" i="3" s="1"/>
  <c r="CE14" i="3"/>
  <c r="AQ14" i="3" s="1"/>
  <c r="CF14" i="3"/>
  <c r="CE15" i="3"/>
  <c r="CF15" i="3"/>
  <c r="CH15" i="3" s="1"/>
  <c r="CE16" i="3"/>
  <c r="CF16" i="3"/>
  <c r="CH16" i="3" s="1"/>
  <c r="CE17" i="3"/>
  <c r="CF17" i="3"/>
  <c r="CH17" i="3" s="1"/>
  <c r="CF12" i="3"/>
  <c r="AR12" i="3" s="1"/>
  <c r="CE12" i="3"/>
  <c r="AQ12" i="3" s="1"/>
  <c r="CE8" i="3"/>
  <c r="AQ8" i="3" s="1"/>
  <c r="CF8" i="3"/>
  <c r="CE9" i="3"/>
  <c r="AQ9" i="3" s="1"/>
  <c r="CF9" i="3"/>
  <c r="AR9" i="3" s="1"/>
  <c r="CE10" i="3"/>
  <c r="CF10" i="3"/>
  <c r="AR10" i="3" s="1"/>
  <c r="CF7" i="3"/>
  <c r="AR7" i="3" s="1"/>
  <c r="CE7" i="3"/>
  <c r="AQ7" i="3" s="1"/>
  <c r="AQ140" i="3"/>
  <c r="C140" i="3" s="1"/>
  <c r="AR140" i="3"/>
  <c r="AQ141" i="3"/>
  <c r="AQ142" i="3"/>
  <c r="AQ139" i="3"/>
  <c r="AQ133" i="3"/>
  <c r="AR133" i="3"/>
  <c r="AQ134" i="3"/>
  <c r="AQ135" i="3"/>
  <c r="AR136" i="3"/>
  <c r="AQ137" i="3"/>
  <c r="AR132" i="3"/>
  <c r="AQ124" i="3"/>
  <c r="AR126" i="3"/>
  <c r="AQ127" i="3"/>
  <c r="AQ128" i="3"/>
  <c r="AQ130" i="3"/>
  <c r="AR130" i="3"/>
  <c r="AQ117" i="3"/>
  <c r="AQ119" i="3"/>
  <c r="AQ120" i="3"/>
  <c r="AR120" i="3"/>
  <c r="AR121" i="3"/>
  <c r="AR111" i="3"/>
  <c r="AR109" i="3"/>
  <c r="AQ109" i="3"/>
  <c r="AR104" i="3"/>
  <c r="AR105" i="3"/>
  <c r="AR106" i="3"/>
  <c r="AQ107" i="3"/>
  <c r="AQ99" i="3"/>
  <c r="AQ93" i="3"/>
  <c r="AR94" i="3"/>
  <c r="AQ95" i="3"/>
  <c r="AQ87" i="3"/>
  <c r="AR85" i="3"/>
  <c r="AQ82" i="3"/>
  <c r="AQ77" i="3"/>
  <c r="AQ78" i="3"/>
  <c r="AR78" i="3"/>
  <c r="AQ76" i="3"/>
  <c r="AR71" i="3"/>
  <c r="AQ74" i="3"/>
  <c r="AR74" i="3"/>
  <c r="AQ70" i="3"/>
  <c r="AQ65" i="3"/>
  <c r="AR65" i="3"/>
  <c r="AR68" i="3"/>
  <c r="AR58" i="3"/>
  <c r="AR59" i="3"/>
  <c r="AQ60" i="3"/>
  <c r="AR60" i="3"/>
  <c r="AR62" i="3"/>
  <c r="AQ57" i="3"/>
  <c r="AQ50" i="3"/>
  <c r="AQ51" i="3"/>
  <c r="AR54" i="3"/>
  <c r="AQ55" i="3"/>
  <c r="AR45" i="3"/>
  <c r="AR33" i="3"/>
  <c r="AQ36" i="3"/>
  <c r="AQ37" i="3"/>
  <c r="AR39" i="3"/>
  <c r="AR40" i="3"/>
  <c r="AR26" i="3"/>
  <c r="AQ27" i="3"/>
  <c r="AQ28" i="3"/>
  <c r="AQ25" i="3"/>
  <c r="AQ20" i="3"/>
  <c r="AR20" i="3"/>
  <c r="AR22" i="3"/>
  <c r="AR23" i="3"/>
  <c r="AQ19" i="3"/>
  <c r="AQ13" i="3"/>
  <c r="AQ15" i="3"/>
  <c r="AR15" i="3"/>
  <c r="AQ16" i="3"/>
  <c r="AQ17" i="3"/>
  <c r="AR17" i="3"/>
  <c r="AQ10" i="3"/>
  <c r="H140" i="3"/>
  <c r="I140" i="3"/>
  <c r="H141" i="3"/>
  <c r="I141" i="3"/>
  <c r="H142" i="3"/>
  <c r="C142" i="3" s="1"/>
  <c r="I142" i="3"/>
  <c r="I139" i="3"/>
  <c r="H139" i="3"/>
  <c r="H133" i="3"/>
  <c r="I133" i="3"/>
  <c r="H134" i="3"/>
  <c r="I134" i="3"/>
  <c r="H135" i="3"/>
  <c r="C135" i="3" s="1"/>
  <c r="I135" i="3"/>
  <c r="H136" i="3"/>
  <c r="I136" i="3"/>
  <c r="H137" i="3"/>
  <c r="I137" i="3"/>
  <c r="I132" i="3"/>
  <c r="H132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I123" i="3"/>
  <c r="H123" i="3"/>
  <c r="H117" i="3"/>
  <c r="I117" i="3"/>
  <c r="H118" i="3"/>
  <c r="I118" i="3"/>
  <c r="H119" i="3"/>
  <c r="I119" i="3"/>
  <c r="H120" i="3"/>
  <c r="I120" i="3"/>
  <c r="H121" i="3"/>
  <c r="I121" i="3"/>
  <c r="I116" i="3"/>
  <c r="H116" i="3"/>
  <c r="H110" i="3"/>
  <c r="I110" i="3"/>
  <c r="H111" i="3"/>
  <c r="I111" i="3"/>
  <c r="H112" i="3"/>
  <c r="I112" i="3"/>
  <c r="H113" i="3"/>
  <c r="I113" i="3"/>
  <c r="H114" i="3"/>
  <c r="I114" i="3"/>
  <c r="I109" i="3"/>
  <c r="H109" i="3"/>
  <c r="H103" i="3"/>
  <c r="I103" i="3"/>
  <c r="H104" i="3"/>
  <c r="I104" i="3"/>
  <c r="H105" i="3"/>
  <c r="I105" i="3"/>
  <c r="H106" i="3"/>
  <c r="I106" i="3"/>
  <c r="H107" i="3"/>
  <c r="I107" i="3"/>
  <c r="I102" i="3"/>
  <c r="H102" i="3"/>
  <c r="H98" i="3"/>
  <c r="I98" i="3"/>
  <c r="H99" i="3"/>
  <c r="I99" i="3"/>
  <c r="H100" i="3"/>
  <c r="I100" i="3"/>
  <c r="I97" i="3"/>
  <c r="H97" i="3"/>
  <c r="H92" i="3"/>
  <c r="I92" i="3"/>
  <c r="H93" i="3"/>
  <c r="I93" i="3"/>
  <c r="H94" i="3"/>
  <c r="I94" i="3"/>
  <c r="H95" i="3"/>
  <c r="I95" i="3"/>
  <c r="I91" i="3"/>
  <c r="H91" i="3"/>
  <c r="H86" i="3"/>
  <c r="I86" i="3"/>
  <c r="H87" i="3"/>
  <c r="C87" i="3" s="1"/>
  <c r="I87" i="3"/>
  <c r="H88" i="3"/>
  <c r="I88" i="3"/>
  <c r="H89" i="3"/>
  <c r="I89" i="3"/>
  <c r="I85" i="3"/>
  <c r="H85" i="3"/>
  <c r="H82" i="3"/>
  <c r="I82" i="3"/>
  <c r="H83" i="3"/>
  <c r="I83" i="3"/>
  <c r="I81" i="3"/>
  <c r="H81" i="3"/>
  <c r="H77" i="3"/>
  <c r="I77" i="3"/>
  <c r="H78" i="3"/>
  <c r="I78" i="3"/>
  <c r="H79" i="3"/>
  <c r="I79" i="3"/>
  <c r="I76" i="3"/>
  <c r="H76" i="3"/>
  <c r="H71" i="3"/>
  <c r="I71" i="3"/>
  <c r="H72" i="3"/>
  <c r="I72" i="3"/>
  <c r="H73" i="3"/>
  <c r="I73" i="3"/>
  <c r="H74" i="3"/>
  <c r="I74" i="3"/>
  <c r="I70" i="3"/>
  <c r="H70" i="3"/>
  <c r="H65" i="3"/>
  <c r="I65" i="3"/>
  <c r="H66" i="3"/>
  <c r="I66" i="3"/>
  <c r="H67" i="3"/>
  <c r="I67" i="3"/>
  <c r="H68" i="3"/>
  <c r="I68" i="3"/>
  <c r="I64" i="3"/>
  <c r="H64" i="3"/>
  <c r="H58" i="3"/>
  <c r="I58" i="3"/>
  <c r="H59" i="3"/>
  <c r="I59" i="3"/>
  <c r="H60" i="3"/>
  <c r="I60" i="3"/>
  <c r="H61" i="3"/>
  <c r="C61" i="3" s="1"/>
  <c r="I61" i="3"/>
  <c r="H62" i="3"/>
  <c r="I62" i="3"/>
  <c r="I57" i="3"/>
  <c r="H57" i="3"/>
  <c r="H50" i="3"/>
  <c r="I50" i="3"/>
  <c r="H51" i="3"/>
  <c r="I51" i="3"/>
  <c r="H52" i="3"/>
  <c r="I52" i="3"/>
  <c r="H53" i="3"/>
  <c r="I53" i="3"/>
  <c r="H54" i="3"/>
  <c r="I54" i="3"/>
  <c r="H55" i="3"/>
  <c r="I55" i="3"/>
  <c r="I49" i="3"/>
  <c r="H49" i="3"/>
  <c r="H44" i="3"/>
  <c r="I44" i="3"/>
  <c r="H45" i="3"/>
  <c r="I45" i="3"/>
  <c r="H46" i="3"/>
  <c r="I46" i="3"/>
  <c r="H47" i="3"/>
  <c r="I47" i="3"/>
  <c r="I43" i="3"/>
  <c r="H43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I31" i="3"/>
  <c r="H31" i="3"/>
  <c r="H26" i="3"/>
  <c r="I26" i="3"/>
  <c r="H27" i="3"/>
  <c r="I27" i="3"/>
  <c r="H28" i="3"/>
  <c r="I28" i="3"/>
  <c r="H29" i="3"/>
  <c r="I29" i="3"/>
  <c r="I25" i="3"/>
  <c r="H25" i="3"/>
  <c r="H20" i="3"/>
  <c r="I20" i="3"/>
  <c r="H21" i="3"/>
  <c r="I21" i="3"/>
  <c r="H22" i="3"/>
  <c r="I22" i="3"/>
  <c r="H23" i="3"/>
  <c r="I23" i="3"/>
  <c r="I19" i="3"/>
  <c r="H19" i="3"/>
  <c r="H13" i="3"/>
  <c r="I13" i="3"/>
  <c r="H14" i="3"/>
  <c r="I14" i="3"/>
  <c r="H15" i="3"/>
  <c r="I15" i="3"/>
  <c r="H16" i="3"/>
  <c r="I16" i="3"/>
  <c r="H17" i="3"/>
  <c r="I17" i="3"/>
  <c r="I12" i="3"/>
  <c r="H12" i="3"/>
  <c r="H8" i="3"/>
  <c r="I8" i="3"/>
  <c r="H9" i="3"/>
  <c r="I9" i="3"/>
  <c r="H10" i="3"/>
  <c r="I10" i="3"/>
  <c r="I7" i="3"/>
  <c r="H7" i="3"/>
  <c r="C53" i="3"/>
  <c r="DI145" i="3"/>
  <c r="DI144" i="3"/>
  <c r="DI138" i="3"/>
  <c r="DI131" i="3"/>
  <c r="DK131" i="3" s="1"/>
  <c r="DI122" i="3"/>
  <c r="DK122" i="3" s="1"/>
  <c r="DI115" i="3"/>
  <c r="DK115" i="3" s="1"/>
  <c r="DI108" i="3"/>
  <c r="DK108" i="3" s="1"/>
  <c r="DI101" i="3"/>
  <c r="DK101" i="3" s="1"/>
  <c r="DI96" i="3"/>
  <c r="DK96" i="3" s="1"/>
  <c r="DI90" i="3"/>
  <c r="DK90" i="3" s="1"/>
  <c r="DI84" i="3"/>
  <c r="DK84" i="3" s="1"/>
  <c r="DI80" i="3"/>
  <c r="DK80" i="3" s="1"/>
  <c r="DI75" i="3"/>
  <c r="DK75" i="3" s="1"/>
  <c r="DI69" i="3"/>
  <c r="DK69" i="3" s="1"/>
  <c r="DI63" i="3"/>
  <c r="DK63" i="3" s="1"/>
  <c r="DI56" i="3"/>
  <c r="DK56" i="3" s="1"/>
  <c r="DI48" i="3"/>
  <c r="DK48" i="3" s="1"/>
  <c r="DI42" i="3"/>
  <c r="DK42" i="3" s="1"/>
  <c r="DI30" i="3"/>
  <c r="DK30" i="3" s="1"/>
  <c r="DI24" i="3"/>
  <c r="DK24" i="3" s="1"/>
  <c r="DI18" i="3"/>
  <c r="DK18" i="3" s="1"/>
  <c r="DI11" i="3"/>
  <c r="DK11" i="3" s="1"/>
  <c r="DI6" i="3"/>
  <c r="DR145" i="3"/>
  <c r="DQ145" i="3"/>
  <c r="DR144" i="3"/>
  <c r="DQ144" i="3"/>
  <c r="DR138" i="3"/>
  <c r="DQ138" i="3"/>
  <c r="DR131" i="3"/>
  <c r="DQ131" i="3"/>
  <c r="DR122" i="3"/>
  <c r="DQ122" i="3"/>
  <c r="DR115" i="3"/>
  <c r="DQ115" i="3"/>
  <c r="DR108" i="3"/>
  <c r="DQ108" i="3"/>
  <c r="DR101" i="3"/>
  <c r="DQ101" i="3"/>
  <c r="DR96" i="3"/>
  <c r="DQ96" i="3"/>
  <c r="DR90" i="3"/>
  <c r="DQ90" i="3"/>
  <c r="DR84" i="3"/>
  <c r="DT84" i="3" s="1"/>
  <c r="DQ84" i="3"/>
  <c r="DR80" i="3"/>
  <c r="DQ80" i="3"/>
  <c r="DR75" i="3"/>
  <c r="DQ75" i="3"/>
  <c r="DR69" i="3"/>
  <c r="DT69" i="3" s="1"/>
  <c r="DQ69" i="3"/>
  <c r="DR63" i="3"/>
  <c r="DT63" i="3" s="1"/>
  <c r="DQ63" i="3"/>
  <c r="DR56" i="3"/>
  <c r="DQ56" i="3"/>
  <c r="DR48" i="3"/>
  <c r="DQ48" i="3"/>
  <c r="DR42" i="3"/>
  <c r="DQ42" i="3"/>
  <c r="DR30" i="3"/>
  <c r="DQ30" i="3"/>
  <c r="DR24" i="3"/>
  <c r="DQ24" i="3"/>
  <c r="DR18" i="3"/>
  <c r="DQ18" i="3"/>
  <c r="DR11" i="3"/>
  <c r="DQ11" i="3"/>
  <c r="DR6" i="3"/>
  <c r="DQ6" i="3"/>
  <c r="DM145" i="3"/>
  <c r="DL145" i="3"/>
  <c r="DM144" i="3"/>
  <c r="DL144" i="3"/>
  <c r="DM138" i="3"/>
  <c r="DL138" i="3"/>
  <c r="DM131" i="3"/>
  <c r="DO131" i="3" s="1"/>
  <c r="DL131" i="3"/>
  <c r="DM122" i="3"/>
  <c r="DL122" i="3"/>
  <c r="DM115" i="3"/>
  <c r="DO115" i="3" s="1"/>
  <c r="DL115" i="3"/>
  <c r="DM108" i="3"/>
  <c r="DO108" i="3" s="1"/>
  <c r="DL108" i="3"/>
  <c r="DM101" i="3"/>
  <c r="DL101" i="3"/>
  <c r="DM96" i="3"/>
  <c r="DO96" i="3" s="1"/>
  <c r="DL96" i="3"/>
  <c r="DM90" i="3"/>
  <c r="DL90" i="3"/>
  <c r="DM84" i="3"/>
  <c r="DL84" i="3"/>
  <c r="DM80" i="3"/>
  <c r="DL80" i="3"/>
  <c r="DM75" i="3"/>
  <c r="DO75" i="3" s="1"/>
  <c r="DL75" i="3"/>
  <c r="DM69" i="3"/>
  <c r="DO69" i="3" s="1"/>
  <c r="DL69" i="3"/>
  <c r="DM63" i="3"/>
  <c r="DL63" i="3"/>
  <c r="DM56" i="3"/>
  <c r="DO56" i="3" s="1"/>
  <c r="DL56" i="3"/>
  <c r="DM48" i="3"/>
  <c r="DO48" i="3" s="1"/>
  <c r="DL48" i="3"/>
  <c r="DM42" i="3"/>
  <c r="DO42" i="3" s="1"/>
  <c r="DL42" i="3"/>
  <c r="DM30" i="3"/>
  <c r="DO30" i="3" s="1"/>
  <c r="DL30" i="3"/>
  <c r="DM24" i="3"/>
  <c r="DL24" i="3"/>
  <c r="DM18" i="3"/>
  <c r="DL18" i="3"/>
  <c r="DM11" i="3"/>
  <c r="DL11" i="3"/>
  <c r="DM6" i="3"/>
  <c r="DL6" i="3"/>
  <c r="DE145" i="3"/>
  <c r="DD145" i="3"/>
  <c r="DE144" i="3"/>
  <c r="DD144" i="3"/>
  <c r="DE138" i="3"/>
  <c r="DG138" i="3" s="1"/>
  <c r="DD138" i="3"/>
  <c r="DE131" i="3"/>
  <c r="DD131" i="3"/>
  <c r="DE122" i="3"/>
  <c r="DD122" i="3"/>
  <c r="DE115" i="3"/>
  <c r="DD115" i="3"/>
  <c r="DE108" i="3"/>
  <c r="DD108" i="3"/>
  <c r="DE101" i="3"/>
  <c r="DG101" i="3" s="1"/>
  <c r="DD101" i="3"/>
  <c r="DE96" i="3"/>
  <c r="DD96" i="3"/>
  <c r="DE90" i="3"/>
  <c r="DD90" i="3"/>
  <c r="DE84" i="3"/>
  <c r="DD84" i="3"/>
  <c r="DE80" i="3"/>
  <c r="DG80" i="3" s="1"/>
  <c r="DD80" i="3"/>
  <c r="DE75" i="3"/>
  <c r="DG75" i="3" s="1"/>
  <c r="DD75" i="3"/>
  <c r="DE69" i="3"/>
  <c r="DG69" i="3" s="1"/>
  <c r="DD69" i="3"/>
  <c r="DE63" i="3"/>
  <c r="DD63" i="3"/>
  <c r="DE56" i="3"/>
  <c r="DD56" i="3"/>
  <c r="DE48" i="3"/>
  <c r="DD48" i="3"/>
  <c r="DE42" i="3"/>
  <c r="DG42" i="3" s="1"/>
  <c r="DD42" i="3"/>
  <c r="DE30" i="3"/>
  <c r="DD30" i="3"/>
  <c r="DE24" i="3"/>
  <c r="DD24" i="3"/>
  <c r="DE18" i="3"/>
  <c r="DD18" i="3"/>
  <c r="DE11" i="3"/>
  <c r="DD11" i="3"/>
  <c r="DE6" i="3"/>
  <c r="DD6" i="3"/>
  <c r="CZ145" i="3"/>
  <c r="DB145" i="3" s="1"/>
  <c r="CY145" i="3"/>
  <c r="CZ144" i="3"/>
  <c r="CY144" i="3"/>
  <c r="CZ138" i="3"/>
  <c r="DB138" i="3" s="1"/>
  <c r="CY138" i="3"/>
  <c r="CZ131" i="3"/>
  <c r="DB131" i="3" s="1"/>
  <c r="CY131" i="3"/>
  <c r="CZ122" i="3"/>
  <c r="DB122" i="3" s="1"/>
  <c r="CY122" i="3"/>
  <c r="CZ115" i="3"/>
  <c r="DB115" i="3" s="1"/>
  <c r="CY115" i="3"/>
  <c r="CZ108" i="3"/>
  <c r="DB108" i="3" s="1"/>
  <c r="CY108" i="3"/>
  <c r="CZ101" i="3"/>
  <c r="DB101" i="3" s="1"/>
  <c r="CY101" i="3"/>
  <c r="CZ96" i="3"/>
  <c r="DB96" i="3" s="1"/>
  <c r="CY96" i="3"/>
  <c r="CZ90" i="3"/>
  <c r="DB90" i="3" s="1"/>
  <c r="CY90" i="3"/>
  <c r="CZ84" i="3"/>
  <c r="DB84" i="3" s="1"/>
  <c r="CY84" i="3"/>
  <c r="CZ80" i="3"/>
  <c r="DB80" i="3" s="1"/>
  <c r="CY80" i="3"/>
  <c r="CZ75" i="3"/>
  <c r="DB75" i="3" s="1"/>
  <c r="CY75" i="3"/>
  <c r="CZ69" i="3"/>
  <c r="DB69" i="3" s="1"/>
  <c r="CY69" i="3"/>
  <c r="CZ63" i="3"/>
  <c r="DB63" i="3" s="1"/>
  <c r="CY63" i="3"/>
  <c r="CZ56" i="3"/>
  <c r="DB56" i="3" s="1"/>
  <c r="CY56" i="3"/>
  <c r="CZ48" i="3"/>
  <c r="DB48" i="3" s="1"/>
  <c r="CY48" i="3"/>
  <c r="CZ42" i="3"/>
  <c r="CY42" i="3"/>
  <c r="CZ30" i="3"/>
  <c r="DB30" i="3" s="1"/>
  <c r="CY30" i="3"/>
  <c r="CZ24" i="3"/>
  <c r="DB24" i="3" s="1"/>
  <c r="CY24" i="3"/>
  <c r="CZ18" i="3"/>
  <c r="CY18" i="3"/>
  <c r="CZ11" i="3"/>
  <c r="DB11" i="3" s="1"/>
  <c r="CY11" i="3"/>
  <c r="CZ6" i="3"/>
  <c r="DB6" i="3" s="1"/>
  <c r="CY6" i="3"/>
  <c r="CU145" i="3"/>
  <c r="CT145" i="3"/>
  <c r="CU144" i="3"/>
  <c r="CT144" i="3"/>
  <c r="CU138" i="3"/>
  <c r="CW138" i="3" s="1"/>
  <c r="CT138" i="3"/>
  <c r="CU131" i="3"/>
  <c r="CW131" i="3" s="1"/>
  <c r="CT131" i="3"/>
  <c r="CU122" i="3"/>
  <c r="CW122" i="3" s="1"/>
  <c r="CT122" i="3"/>
  <c r="CU115" i="3"/>
  <c r="CT115" i="3"/>
  <c r="CU108" i="3"/>
  <c r="CW108" i="3" s="1"/>
  <c r="CT108" i="3"/>
  <c r="CU101" i="3"/>
  <c r="CT101" i="3"/>
  <c r="CU96" i="3"/>
  <c r="CT96" i="3"/>
  <c r="CU90" i="3"/>
  <c r="CW90" i="3" s="1"/>
  <c r="CT90" i="3"/>
  <c r="CU84" i="3"/>
  <c r="CW84" i="3" s="1"/>
  <c r="CT84" i="3"/>
  <c r="CU80" i="3"/>
  <c r="CW80" i="3" s="1"/>
  <c r="CT80" i="3"/>
  <c r="CU75" i="3"/>
  <c r="CW75" i="3" s="1"/>
  <c r="CT75" i="3"/>
  <c r="CU69" i="3"/>
  <c r="CW69" i="3" s="1"/>
  <c r="CT69" i="3"/>
  <c r="CU63" i="3"/>
  <c r="CW63" i="3" s="1"/>
  <c r="CT63" i="3"/>
  <c r="CU56" i="3"/>
  <c r="CW56" i="3" s="1"/>
  <c r="CT56" i="3"/>
  <c r="CU48" i="3"/>
  <c r="CT48" i="3"/>
  <c r="CU42" i="3"/>
  <c r="CW42" i="3" s="1"/>
  <c r="CT42" i="3"/>
  <c r="CU30" i="3"/>
  <c r="CW30" i="3" s="1"/>
  <c r="CT30" i="3"/>
  <c r="CU24" i="3"/>
  <c r="CW24" i="3" s="1"/>
  <c r="CT24" i="3"/>
  <c r="CU18" i="3"/>
  <c r="CW18" i="3" s="1"/>
  <c r="CT18" i="3"/>
  <c r="CU11" i="3"/>
  <c r="CW11" i="3" s="1"/>
  <c r="CT11" i="3"/>
  <c r="CU6" i="3"/>
  <c r="CT6" i="3"/>
  <c r="CP145" i="3"/>
  <c r="CO145" i="3"/>
  <c r="CP144" i="3"/>
  <c r="CO144" i="3"/>
  <c r="CP138" i="3"/>
  <c r="CR138" i="3" s="1"/>
  <c r="CO138" i="3"/>
  <c r="CP131" i="3"/>
  <c r="CR131" i="3" s="1"/>
  <c r="CO131" i="3"/>
  <c r="CP122" i="3"/>
  <c r="CO122" i="3"/>
  <c r="CP115" i="3"/>
  <c r="CR115" i="3" s="1"/>
  <c r="CO115" i="3"/>
  <c r="CP108" i="3"/>
  <c r="CO108" i="3"/>
  <c r="CP101" i="3"/>
  <c r="CR101" i="3" s="1"/>
  <c r="CO101" i="3"/>
  <c r="CP96" i="3"/>
  <c r="CO96" i="3"/>
  <c r="CP90" i="3"/>
  <c r="CR90" i="3" s="1"/>
  <c r="CO90" i="3"/>
  <c r="CP84" i="3"/>
  <c r="CO84" i="3"/>
  <c r="CP80" i="3"/>
  <c r="CO80" i="3"/>
  <c r="CP75" i="3"/>
  <c r="CO75" i="3"/>
  <c r="CP69" i="3"/>
  <c r="CO69" i="3"/>
  <c r="CP63" i="3"/>
  <c r="CO63" i="3"/>
  <c r="CP56" i="3"/>
  <c r="CR56" i="3" s="1"/>
  <c r="CO56" i="3"/>
  <c r="CP48" i="3"/>
  <c r="CO48" i="3"/>
  <c r="CP42" i="3"/>
  <c r="CO42" i="3"/>
  <c r="CP30" i="3"/>
  <c r="CO30" i="3"/>
  <c r="CP24" i="3"/>
  <c r="CO24" i="3"/>
  <c r="CP18" i="3"/>
  <c r="CR18" i="3" s="1"/>
  <c r="CO18" i="3"/>
  <c r="CP11" i="3"/>
  <c r="CR11" i="3" s="1"/>
  <c r="CO11" i="3"/>
  <c r="CP6" i="3"/>
  <c r="CO6" i="3"/>
  <c r="CK145" i="3"/>
  <c r="CM145" i="3" s="1"/>
  <c r="CJ145" i="3"/>
  <c r="CK144" i="3"/>
  <c r="CJ144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M30" i="3" s="1"/>
  <c r="CJ30" i="3"/>
  <c r="CK24" i="3"/>
  <c r="CJ24" i="3"/>
  <c r="CK18" i="3"/>
  <c r="CJ18" i="3"/>
  <c r="CK11" i="3"/>
  <c r="CJ11" i="3"/>
  <c r="CK6" i="3"/>
  <c r="CJ6" i="3"/>
  <c r="CF96" i="3"/>
  <c r="CF69" i="3"/>
  <c r="CA145" i="3"/>
  <c r="BZ145" i="3"/>
  <c r="CA144" i="3"/>
  <c r="BZ144" i="3"/>
  <c r="CA138" i="3"/>
  <c r="BZ138" i="3"/>
  <c r="CA131" i="3"/>
  <c r="BZ131" i="3"/>
  <c r="CA122" i="3"/>
  <c r="BZ122" i="3"/>
  <c r="CA115" i="3"/>
  <c r="CC115" i="3" s="1"/>
  <c r="BZ115" i="3"/>
  <c r="CA108" i="3"/>
  <c r="CC108" i="3" s="1"/>
  <c r="BZ108" i="3"/>
  <c r="CA101" i="3"/>
  <c r="BZ101" i="3"/>
  <c r="CA96" i="3"/>
  <c r="BZ96" i="3"/>
  <c r="CA90" i="3"/>
  <c r="BZ90" i="3"/>
  <c r="CA84" i="3"/>
  <c r="BZ84" i="3"/>
  <c r="CA80" i="3"/>
  <c r="CC80" i="3" s="1"/>
  <c r="BZ80" i="3"/>
  <c r="CA75" i="3"/>
  <c r="BZ75" i="3"/>
  <c r="CA69" i="3"/>
  <c r="BZ69" i="3"/>
  <c r="CA63" i="3"/>
  <c r="CC63" i="3" s="1"/>
  <c r="BZ63" i="3"/>
  <c r="CA56" i="3"/>
  <c r="BZ56" i="3"/>
  <c r="CA48" i="3"/>
  <c r="BZ48" i="3"/>
  <c r="CA42" i="3"/>
  <c r="CC42" i="3" s="1"/>
  <c r="BZ42" i="3"/>
  <c r="CA30" i="3"/>
  <c r="BZ30" i="3"/>
  <c r="CA24" i="3"/>
  <c r="BZ24" i="3"/>
  <c r="CA18" i="3"/>
  <c r="BZ18" i="3"/>
  <c r="CA11" i="3"/>
  <c r="BZ11" i="3"/>
  <c r="CA6" i="3"/>
  <c r="BZ6" i="3"/>
  <c r="BV145" i="3"/>
  <c r="BU145" i="3"/>
  <c r="BV144" i="3"/>
  <c r="BU144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Q145" i="3"/>
  <c r="BP145" i="3"/>
  <c r="BQ144" i="3"/>
  <c r="BP144" i="3"/>
  <c r="BQ138" i="3"/>
  <c r="BP138" i="3"/>
  <c r="BQ131" i="3"/>
  <c r="BS131" i="3" s="1"/>
  <c r="BP131" i="3"/>
  <c r="BQ122" i="3"/>
  <c r="BP122" i="3"/>
  <c r="BQ115" i="3"/>
  <c r="BP115" i="3"/>
  <c r="BQ108" i="3"/>
  <c r="BS108" i="3" s="1"/>
  <c r="BP108" i="3"/>
  <c r="BQ101" i="3"/>
  <c r="BP101" i="3"/>
  <c r="BQ96" i="3"/>
  <c r="BP96" i="3"/>
  <c r="BQ90" i="3"/>
  <c r="BP90" i="3"/>
  <c r="BQ84" i="3"/>
  <c r="BP84" i="3"/>
  <c r="BQ80" i="3"/>
  <c r="BS80" i="3" s="1"/>
  <c r="BP80" i="3"/>
  <c r="BQ75" i="3"/>
  <c r="BP75" i="3"/>
  <c r="BQ69" i="3"/>
  <c r="BP69" i="3"/>
  <c r="BQ63" i="3"/>
  <c r="BS63" i="3" s="1"/>
  <c r="BP63" i="3"/>
  <c r="BQ56" i="3"/>
  <c r="BP56" i="3"/>
  <c r="BQ48" i="3"/>
  <c r="BP48" i="3"/>
  <c r="BQ42" i="3"/>
  <c r="BS42" i="3" s="1"/>
  <c r="BP42" i="3"/>
  <c r="BQ30" i="3"/>
  <c r="BP30" i="3"/>
  <c r="BQ24" i="3"/>
  <c r="BP24" i="3"/>
  <c r="BQ18" i="3"/>
  <c r="BP18" i="3"/>
  <c r="BQ11" i="3"/>
  <c r="BS11" i="3" s="1"/>
  <c r="BP11" i="3"/>
  <c r="BQ6" i="3"/>
  <c r="BP6" i="3"/>
  <c r="BL145" i="3"/>
  <c r="BK145" i="3"/>
  <c r="BL144" i="3"/>
  <c r="BK144" i="3"/>
  <c r="BL138" i="3"/>
  <c r="BN138" i="3" s="1"/>
  <c r="BK138" i="3"/>
  <c r="BL131" i="3"/>
  <c r="BN131" i="3" s="1"/>
  <c r="BK131" i="3"/>
  <c r="BL122" i="3"/>
  <c r="BN122" i="3" s="1"/>
  <c r="BK122" i="3"/>
  <c r="BL115" i="3"/>
  <c r="BN115" i="3" s="1"/>
  <c r="BK115" i="3"/>
  <c r="BL108" i="3"/>
  <c r="BN108" i="3" s="1"/>
  <c r="BK108" i="3"/>
  <c r="BL101" i="3"/>
  <c r="BK101" i="3"/>
  <c r="BL96" i="3"/>
  <c r="BN96" i="3" s="1"/>
  <c r="BK96" i="3"/>
  <c r="BL90" i="3"/>
  <c r="BK90" i="3"/>
  <c r="BL84" i="3"/>
  <c r="BN84" i="3" s="1"/>
  <c r="BK84" i="3"/>
  <c r="BL80" i="3"/>
  <c r="BN80" i="3" s="1"/>
  <c r="BK80" i="3"/>
  <c r="BL75" i="3"/>
  <c r="BN75" i="3" s="1"/>
  <c r="BK75" i="3"/>
  <c r="BL69" i="3"/>
  <c r="BN69" i="3" s="1"/>
  <c r="BK69" i="3"/>
  <c r="BL63" i="3"/>
  <c r="BN63" i="3" s="1"/>
  <c r="BK63" i="3"/>
  <c r="BL56" i="3"/>
  <c r="BK56" i="3"/>
  <c r="BL48" i="3"/>
  <c r="BK48" i="3"/>
  <c r="BL42" i="3"/>
  <c r="BN42" i="3" s="1"/>
  <c r="BK42" i="3"/>
  <c r="BL30" i="3"/>
  <c r="BK30" i="3"/>
  <c r="BL24" i="3"/>
  <c r="BN24" i="3" s="1"/>
  <c r="BK24" i="3"/>
  <c r="BL18" i="3"/>
  <c r="BN18" i="3" s="1"/>
  <c r="BK18" i="3"/>
  <c r="BL11" i="3"/>
  <c r="BK11" i="3"/>
  <c r="BL6" i="3"/>
  <c r="BN6" i="3" s="1"/>
  <c r="BK6" i="3"/>
  <c r="BG145" i="3"/>
  <c r="BF145" i="3"/>
  <c r="BG144" i="3"/>
  <c r="BF144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I80" i="3" s="1"/>
  <c r="BF80" i="3"/>
  <c r="BG75" i="3"/>
  <c r="BF75" i="3"/>
  <c r="BG69" i="3"/>
  <c r="BI69" i="3" s="1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I18" i="3" s="1"/>
  <c r="BF18" i="3"/>
  <c r="BG11" i="3"/>
  <c r="BF11" i="3"/>
  <c r="BG6" i="3"/>
  <c r="BF6" i="3"/>
  <c r="BB145" i="3"/>
  <c r="BA145" i="3"/>
  <c r="BB144" i="3"/>
  <c r="BA144" i="3"/>
  <c r="BB138" i="3"/>
  <c r="BA138" i="3"/>
  <c r="BB131" i="3"/>
  <c r="BA131" i="3"/>
  <c r="BB122" i="3"/>
  <c r="BA122" i="3"/>
  <c r="BB115" i="3"/>
  <c r="BD115" i="3" s="1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AW145" i="3"/>
  <c r="AV145" i="3"/>
  <c r="AW144" i="3"/>
  <c r="AV144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Y30" i="3" s="1"/>
  <c r="AV30" i="3"/>
  <c r="AW24" i="3"/>
  <c r="AV24" i="3"/>
  <c r="AW18" i="3"/>
  <c r="AV18" i="3"/>
  <c r="AW11" i="3"/>
  <c r="AV11" i="3"/>
  <c r="AW6" i="3"/>
  <c r="AV6" i="3"/>
  <c r="AM145" i="3"/>
  <c r="AL145" i="3"/>
  <c r="AM144" i="3"/>
  <c r="AL144" i="3"/>
  <c r="AM138" i="3"/>
  <c r="AO138" i="3" s="1"/>
  <c r="AL138" i="3"/>
  <c r="AM131" i="3"/>
  <c r="AO131" i="3" s="1"/>
  <c r="AL131" i="3"/>
  <c r="AM122" i="3"/>
  <c r="AL122" i="3"/>
  <c r="AM115" i="3"/>
  <c r="AO115" i="3" s="1"/>
  <c r="AL115" i="3"/>
  <c r="AM108" i="3"/>
  <c r="AO108" i="3" s="1"/>
  <c r="AL108" i="3"/>
  <c r="AM101" i="3"/>
  <c r="AO101" i="3" s="1"/>
  <c r="AL101" i="3"/>
  <c r="AM96" i="3"/>
  <c r="AL96" i="3"/>
  <c r="AM90" i="3"/>
  <c r="AO90" i="3" s="1"/>
  <c r="AL90" i="3"/>
  <c r="AM84" i="3"/>
  <c r="AL84" i="3"/>
  <c r="AM80" i="3"/>
  <c r="AO80" i="3" s="1"/>
  <c r="AL80" i="3"/>
  <c r="AM75" i="3"/>
  <c r="AO75" i="3" s="1"/>
  <c r="AL75" i="3"/>
  <c r="AM69" i="3"/>
  <c r="AO69" i="3" s="1"/>
  <c r="AL69" i="3"/>
  <c r="AM63" i="3"/>
  <c r="AO63" i="3" s="1"/>
  <c r="AL63" i="3"/>
  <c r="AM56" i="3"/>
  <c r="AL56" i="3"/>
  <c r="AM48" i="3"/>
  <c r="AL48" i="3"/>
  <c r="AM42" i="3"/>
  <c r="AL42" i="3"/>
  <c r="AM30" i="3"/>
  <c r="AL30" i="3"/>
  <c r="AM24" i="3"/>
  <c r="AL24" i="3"/>
  <c r="AM18" i="3"/>
  <c r="AO18" i="3" s="1"/>
  <c r="AL18" i="3"/>
  <c r="AM11" i="3"/>
  <c r="AO11" i="3" s="1"/>
  <c r="AL11" i="3"/>
  <c r="AM6" i="3"/>
  <c r="AL6" i="3"/>
  <c r="AH145" i="3"/>
  <c r="AG145" i="3"/>
  <c r="AH144" i="3"/>
  <c r="AG144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C145" i="3"/>
  <c r="AB145" i="3"/>
  <c r="AC144" i="3"/>
  <c r="AB144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X145" i="3"/>
  <c r="W145" i="3"/>
  <c r="X144" i="3"/>
  <c r="W144" i="3"/>
  <c r="X138" i="3"/>
  <c r="W138" i="3"/>
  <c r="X131" i="3"/>
  <c r="Z131" i="3" s="1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Z69" i="3" s="1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X6" i="3"/>
  <c r="W6" i="3"/>
  <c r="S145" i="3"/>
  <c r="U145" i="3" s="1"/>
  <c r="R145" i="3"/>
  <c r="S144" i="3"/>
  <c r="R144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U30" i="3" s="1"/>
  <c r="R30" i="3"/>
  <c r="S24" i="3"/>
  <c r="R24" i="3"/>
  <c r="S18" i="3"/>
  <c r="R18" i="3"/>
  <c r="S11" i="3"/>
  <c r="R11" i="3"/>
  <c r="S6" i="3"/>
  <c r="R6" i="3"/>
  <c r="N145" i="3"/>
  <c r="M145" i="3"/>
  <c r="N144" i="3"/>
  <c r="M144" i="3"/>
  <c r="N138" i="3"/>
  <c r="M138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I80" i="3"/>
  <c r="AR112" i="3" l="1"/>
  <c r="C133" i="3"/>
  <c r="CH83" i="3"/>
  <c r="CH88" i="3"/>
  <c r="AR88" i="3"/>
  <c r="CH129" i="3"/>
  <c r="D87" i="3"/>
  <c r="AR87" i="3"/>
  <c r="C78" i="3"/>
  <c r="C93" i="3"/>
  <c r="AR142" i="3"/>
  <c r="CE122" i="3"/>
  <c r="CC69" i="3"/>
  <c r="CC90" i="3"/>
  <c r="AR21" i="3"/>
  <c r="AR41" i="3"/>
  <c r="D60" i="3"/>
  <c r="AR100" i="3"/>
  <c r="CH141" i="3"/>
  <c r="AR141" i="3"/>
  <c r="D141" i="3" s="1"/>
  <c r="AR103" i="3"/>
  <c r="C119" i="3"/>
  <c r="D12" i="3"/>
  <c r="C22" i="3"/>
  <c r="C83" i="3"/>
  <c r="I96" i="3"/>
  <c r="C118" i="3"/>
  <c r="CE80" i="3"/>
  <c r="CH80" i="3" s="1"/>
  <c r="CH89" i="3"/>
  <c r="CH114" i="3"/>
  <c r="D28" i="3"/>
  <c r="D72" i="3"/>
  <c r="I138" i="3"/>
  <c r="AR37" i="3"/>
  <c r="AR72" i="3"/>
  <c r="AR107" i="3"/>
  <c r="AU107" i="3" s="1"/>
  <c r="AR117" i="3"/>
  <c r="D133" i="3"/>
  <c r="CF80" i="3"/>
  <c r="D139" i="3"/>
  <c r="H138" i="3"/>
  <c r="C139" i="3"/>
  <c r="H131" i="3"/>
  <c r="C137" i="3"/>
  <c r="C134" i="3"/>
  <c r="C136" i="3"/>
  <c r="DO122" i="3"/>
  <c r="D126" i="3"/>
  <c r="DG122" i="3"/>
  <c r="D130" i="3"/>
  <c r="CH130" i="3"/>
  <c r="CH126" i="3"/>
  <c r="CC122" i="3"/>
  <c r="C125" i="3"/>
  <c r="C129" i="3"/>
  <c r="C124" i="3"/>
  <c r="C127" i="3"/>
  <c r="D124" i="3"/>
  <c r="D123" i="3"/>
  <c r="AO144" i="3"/>
  <c r="H122" i="3"/>
  <c r="D116" i="3"/>
  <c r="C120" i="3"/>
  <c r="C121" i="3"/>
  <c r="C116" i="3"/>
  <c r="AR113" i="3"/>
  <c r="D113" i="3" s="1"/>
  <c r="C111" i="3"/>
  <c r="CE108" i="3"/>
  <c r="AR114" i="3"/>
  <c r="AT114" i="3" s="1"/>
  <c r="C113" i="3"/>
  <c r="C114" i="3"/>
  <c r="C110" i="3"/>
  <c r="C112" i="3"/>
  <c r="C104" i="3"/>
  <c r="D105" i="3"/>
  <c r="C103" i="3"/>
  <c r="CE96" i="3"/>
  <c r="CH96" i="3" s="1"/>
  <c r="AY145" i="3"/>
  <c r="D100" i="3"/>
  <c r="H96" i="3"/>
  <c r="C97" i="3"/>
  <c r="D97" i="3"/>
  <c r="CH94" i="3"/>
  <c r="AR92" i="3"/>
  <c r="AR90" i="3" s="1"/>
  <c r="C92" i="3"/>
  <c r="D94" i="3"/>
  <c r="I90" i="3"/>
  <c r="AR89" i="3"/>
  <c r="D89" i="3" s="1"/>
  <c r="D85" i="3"/>
  <c r="C85" i="3"/>
  <c r="CR80" i="3"/>
  <c r="AR82" i="3"/>
  <c r="D82" i="3" s="1"/>
  <c r="AQ81" i="3"/>
  <c r="AR81" i="3"/>
  <c r="AU81" i="3" s="1"/>
  <c r="H80" i="3"/>
  <c r="C79" i="3"/>
  <c r="AV143" i="3"/>
  <c r="AT86" i="3"/>
  <c r="AU86" i="3"/>
  <c r="D86" i="3"/>
  <c r="AU93" i="3"/>
  <c r="AT93" i="3"/>
  <c r="D93" i="3"/>
  <c r="D99" i="3"/>
  <c r="AU99" i="3"/>
  <c r="AT99" i="3"/>
  <c r="AQ122" i="3"/>
  <c r="C123" i="3"/>
  <c r="AU95" i="3"/>
  <c r="AT95" i="3"/>
  <c r="V108" i="3"/>
  <c r="U108" i="3"/>
  <c r="BE75" i="3"/>
  <c r="BD75" i="3"/>
  <c r="BE122" i="3"/>
  <c r="BD122" i="3"/>
  <c r="BJ101" i="3"/>
  <c r="BI101" i="3"/>
  <c r="BT115" i="3"/>
  <c r="BS115" i="3"/>
  <c r="Q108" i="3"/>
  <c r="P108" i="3"/>
  <c r="U90" i="3"/>
  <c r="V90" i="3"/>
  <c r="V115" i="3"/>
  <c r="U115" i="3"/>
  <c r="AF101" i="3"/>
  <c r="AE101" i="3"/>
  <c r="AF131" i="3"/>
  <c r="AE131" i="3"/>
  <c r="AK84" i="3"/>
  <c r="AJ84" i="3"/>
  <c r="AL143" i="3"/>
  <c r="AZ96" i="3"/>
  <c r="AY96" i="3"/>
  <c r="AZ122" i="3"/>
  <c r="AY122" i="3"/>
  <c r="BD80" i="3"/>
  <c r="BE80" i="3"/>
  <c r="BE101" i="3"/>
  <c r="BD101" i="3"/>
  <c r="BE131" i="3"/>
  <c r="BD131" i="3"/>
  <c r="BJ84" i="3"/>
  <c r="BI84" i="3"/>
  <c r="BJ108" i="3"/>
  <c r="BI108" i="3"/>
  <c r="BJ138" i="3"/>
  <c r="BI138" i="3"/>
  <c r="BO90" i="3"/>
  <c r="BT75" i="3"/>
  <c r="BS75" i="3"/>
  <c r="BS96" i="3"/>
  <c r="BT96" i="3"/>
  <c r="BT122" i="3"/>
  <c r="BS122" i="3"/>
  <c r="BY80" i="3"/>
  <c r="BX80" i="3"/>
  <c r="BX101" i="3"/>
  <c r="BY101" i="3"/>
  <c r="BY131" i="3"/>
  <c r="BX131" i="3"/>
  <c r="CD63" i="3"/>
  <c r="CD84" i="3"/>
  <c r="CC84" i="3"/>
  <c r="CD108" i="3"/>
  <c r="CC138" i="3"/>
  <c r="CD138" i="3"/>
  <c r="CI80" i="3"/>
  <c r="CM90" i="3"/>
  <c r="CN90" i="3"/>
  <c r="CN115" i="3"/>
  <c r="CM115" i="3"/>
  <c r="CR75" i="3"/>
  <c r="CS75" i="3"/>
  <c r="CS96" i="3"/>
  <c r="CR96" i="3"/>
  <c r="CS122" i="3"/>
  <c r="CR122" i="3"/>
  <c r="CX101" i="3"/>
  <c r="CW101" i="3"/>
  <c r="DH69" i="3"/>
  <c r="DH90" i="3"/>
  <c r="DG115" i="3"/>
  <c r="DH115" i="3"/>
  <c r="DU80" i="3"/>
  <c r="DT80" i="3"/>
  <c r="DU101" i="3"/>
  <c r="DT101" i="3"/>
  <c r="DU131" i="3"/>
  <c r="DT131" i="3"/>
  <c r="I122" i="3"/>
  <c r="C132" i="3"/>
  <c r="AR83" i="3"/>
  <c r="D107" i="3"/>
  <c r="AT107" i="3"/>
  <c r="AR127" i="3"/>
  <c r="AU133" i="3"/>
  <c r="AT133" i="3"/>
  <c r="D140" i="3"/>
  <c r="AU140" i="3"/>
  <c r="AT140" i="3"/>
  <c r="CH8" i="3"/>
  <c r="AR8" i="3"/>
  <c r="AU8" i="3" s="1"/>
  <c r="CH35" i="3"/>
  <c r="AR35" i="3"/>
  <c r="CE56" i="3"/>
  <c r="CH67" i="3"/>
  <c r="AR67" i="3"/>
  <c r="AU67" i="3" s="1"/>
  <c r="CH74" i="3"/>
  <c r="CE75" i="3"/>
  <c r="AR98" i="3"/>
  <c r="AR96" i="3" s="1"/>
  <c r="CF108" i="3"/>
  <c r="CH110" i="3"/>
  <c r="CI110" i="3"/>
  <c r="AR119" i="3"/>
  <c r="CH119" i="3"/>
  <c r="AR137" i="3"/>
  <c r="CH137" i="3"/>
  <c r="CF138" i="3"/>
  <c r="CH140" i="3"/>
  <c r="U122" i="3"/>
  <c r="V122" i="3"/>
  <c r="Z80" i="3"/>
  <c r="AA80" i="3"/>
  <c r="AA101" i="3"/>
  <c r="Z101" i="3"/>
  <c r="AA131" i="3"/>
  <c r="AF84" i="3"/>
  <c r="AE84" i="3"/>
  <c r="AF108" i="3"/>
  <c r="AE108" i="3"/>
  <c r="AE138" i="3"/>
  <c r="AF138" i="3"/>
  <c r="AK90" i="3"/>
  <c r="AJ90" i="3"/>
  <c r="AK115" i="3"/>
  <c r="AJ115" i="3"/>
  <c r="AP96" i="3"/>
  <c r="AO96" i="3"/>
  <c r="AP122" i="3"/>
  <c r="AO122" i="3"/>
  <c r="I69" i="3"/>
  <c r="H84" i="3"/>
  <c r="C95" i="3"/>
  <c r="AU97" i="3"/>
  <c r="AT97" i="3"/>
  <c r="C107" i="3"/>
  <c r="D111" i="3"/>
  <c r="AU111" i="3"/>
  <c r="AT111" i="3"/>
  <c r="D120" i="3"/>
  <c r="AU120" i="3"/>
  <c r="AT120" i="3"/>
  <c r="AU123" i="3"/>
  <c r="AT123" i="3"/>
  <c r="D132" i="3"/>
  <c r="AU132" i="3"/>
  <c r="AT132" i="3"/>
  <c r="CF24" i="3"/>
  <c r="CI24" i="3" s="1"/>
  <c r="C44" i="3"/>
  <c r="CE63" i="3"/>
  <c r="CI76" i="3"/>
  <c r="CH76" i="3"/>
  <c r="CI81" i="3"/>
  <c r="CH81" i="3"/>
  <c r="CI91" i="3"/>
  <c r="CH91" i="3"/>
  <c r="Q115" i="3"/>
  <c r="P115" i="3"/>
  <c r="V96" i="3"/>
  <c r="U96" i="3"/>
  <c r="BT101" i="3"/>
  <c r="BS101" i="3"/>
  <c r="BY84" i="3"/>
  <c r="BX84" i="3"/>
  <c r="BY108" i="3"/>
  <c r="BX108" i="3"/>
  <c r="BY138" i="3"/>
  <c r="BX138" i="3"/>
  <c r="CD42" i="3"/>
  <c r="CI96" i="3"/>
  <c r="CN75" i="3"/>
  <c r="CM75" i="3"/>
  <c r="CN96" i="3"/>
  <c r="CM96" i="3"/>
  <c r="CM122" i="3"/>
  <c r="CN122" i="3"/>
  <c r="CS131" i="3"/>
  <c r="DH75" i="3"/>
  <c r="DH96" i="3"/>
  <c r="DG96" i="3"/>
  <c r="DP80" i="3"/>
  <c r="DO80" i="3"/>
  <c r="DP101" i="3"/>
  <c r="DO101" i="3"/>
  <c r="DU108" i="3"/>
  <c r="DT108" i="3"/>
  <c r="DT138" i="3"/>
  <c r="DU138" i="3"/>
  <c r="I131" i="3"/>
  <c r="C74" i="3"/>
  <c r="AU87" i="3"/>
  <c r="AT87" i="3"/>
  <c r="AT94" i="3"/>
  <c r="AU94" i="3"/>
  <c r="AU100" i="3"/>
  <c r="AT100" i="3"/>
  <c r="D106" i="3"/>
  <c r="AT106" i="3"/>
  <c r="AU106" i="3"/>
  <c r="AU109" i="3"/>
  <c r="AT109" i="3"/>
  <c r="AT130" i="3"/>
  <c r="AU130" i="3"/>
  <c r="AT126" i="3"/>
  <c r="AU126" i="3"/>
  <c r="AQ49" i="3"/>
  <c r="C49" i="3" s="1"/>
  <c r="CI79" i="3"/>
  <c r="CH79" i="3"/>
  <c r="CI95" i="3"/>
  <c r="CH95" i="3"/>
  <c r="CI125" i="3"/>
  <c r="CH125" i="3"/>
  <c r="AZ80" i="3"/>
  <c r="AY80" i="3"/>
  <c r="AY131" i="3"/>
  <c r="AZ131" i="3"/>
  <c r="BE138" i="3"/>
  <c r="BD138" i="3"/>
  <c r="Q96" i="3"/>
  <c r="P96" i="3"/>
  <c r="Q122" i="3"/>
  <c r="P122" i="3"/>
  <c r="V131" i="3"/>
  <c r="U131" i="3"/>
  <c r="Z108" i="3"/>
  <c r="AA108" i="3"/>
  <c r="C105" i="3"/>
  <c r="C82" i="3"/>
  <c r="C94" i="3"/>
  <c r="AU105" i="3"/>
  <c r="AT105" i="3"/>
  <c r="D114" i="3"/>
  <c r="AU114" i="3"/>
  <c r="D110" i="3"/>
  <c r="AT110" i="3"/>
  <c r="AU110" i="3"/>
  <c r="C130" i="3"/>
  <c r="C126" i="3"/>
  <c r="D136" i="3"/>
  <c r="AU136" i="3"/>
  <c r="AT136" i="3"/>
  <c r="AU139" i="3"/>
  <c r="AT139" i="3"/>
  <c r="AQ73" i="3"/>
  <c r="C73" i="3" s="1"/>
  <c r="CE90" i="3"/>
  <c r="CI97" i="3"/>
  <c r="CH97" i="3"/>
  <c r="CH102" i="3"/>
  <c r="CI102" i="3"/>
  <c r="CI116" i="3"/>
  <c r="CH116" i="3"/>
  <c r="CI139" i="3"/>
  <c r="CH139" i="3"/>
  <c r="Q90" i="3"/>
  <c r="P90" i="3"/>
  <c r="AZ101" i="3"/>
  <c r="AY101" i="3"/>
  <c r="BD84" i="3"/>
  <c r="BE84" i="3"/>
  <c r="BD108" i="3"/>
  <c r="BE108" i="3"/>
  <c r="BJ90" i="3"/>
  <c r="BI90" i="3"/>
  <c r="BI115" i="3"/>
  <c r="BJ115" i="3"/>
  <c r="V80" i="3"/>
  <c r="U80" i="3"/>
  <c r="V101" i="3"/>
  <c r="U101" i="3"/>
  <c r="Z84" i="3"/>
  <c r="AA84" i="3"/>
  <c r="AA138" i="3"/>
  <c r="Z138" i="3"/>
  <c r="AE90" i="3"/>
  <c r="AF90" i="3"/>
  <c r="AF115" i="3"/>
  <c r="AE115" i="3"/>
  <c r="AJ96" i="3"/>
  <c r="AK96" i="3"/>
  <c r="AK122" i="3"/>
  <c r="AJ122" i="3"/>
  <c r="AZ84" i="3"/>
  <c r="AY84" i="3"/>
  <c r="AZ108" i="3"/>
  <c r="AY108" i="3"/>
  <c r="AZ138" i="3"/>
  <c r="AY138" i="3"/>
  <c r="BE90" i="3"/>
  <c r="BD90" i="3"/>
  <c r="BI75" i="3"/>
  <c r="BJ75" i="3"/>
  <c r="BJ96" i="3"/>
  <c r="BI96" i="3"/>
  <c r="BJ122" i="3"/>
  <c r="BI122" i="3"/>
  <c r="BO101" i="3"/>
  <c r="BN101" i="3"/>
  <c r="BS84" i="3"/>
  <c r="BT84" i="3"/>
  <c r="BT138" i="3"/>
  <c r="BS138" i="3"/>
  <c r="BY90" i="3"/>
  <c r="BX90" i="3"/>
  <c r="BY115" i="3"/>
  <c r="BX115" i="3"/>
  <c r="CC18" i="3"/>
  <c r="CD75" i="3"/>
  <c r="CC75" i="3"/>
  <c r="CD96" i="3"/>
  <c r="CN80" i="3"/>
  <c r="CM80" i="3"/>
  <c r="CN101" i="3"/>
  <c r="CM101" i="3"/>
  <c r="CN131" i="3"/>
  <c r="CM131" i="3"/>
  <c r="CS84" i="3"/>
  <c r="CR84" i="3"/>
  <c r="CS108" i="3"/>
  <c r="CR108" i="3"/>
  <c r="CW115" i="3"/>
  <c r="CX115" i="3"/>
  <c r="DH80" i="3"/>
  <c r="DH101" i="3"/>
  <c r="DG131" i="3"/>
  <c r="DH131" i="3"/>
  <c r="DP84" i="3"/>
  <c r="DO84" i="3"/>
  <c r="DP138" i="3"/>
  <c r="DO138" i="3"/>
  <c r="DT90" i="3"/>
  <c r="DU90" i="3"/>
  <c r="DU115" i="3"/>
  <c r="DT115" i="3"/>
  <c r="D79" i="3"/>
  <c r="AR16" i="3"/>
  <c r="AR52" i="3"/>
  <c r="D52" i="3" s="1"/>
  <c r="AR118" i="3"/>
  <c r="AR129" i="3"/>
  <c r="AR125" i="3"/>
  <c r="D142" i="3"/>
  <c r="AT142" i="3"/>
  <c r="AU142" i="3"/>
  <c r="CH51" i="3"/>
  <c r="AR61" i="3"/>
  <c r="AU61" i="3" s="1"/>
  <c r="CH61" i="3"/>
  <c r="CH78" i="3"/>
  <c r="CI78" i="3"/>
  <c r="CI87" i="3"/>
  <c r="CH87" i="3"/>
  <c r="CI128" i="3"/>
  <c r="CH128" i="3"/>
  <c r="CF122" i="3"/>
  <c r="CH124" i="3"/>
  <c r="CI135" i="3"/>
  <c r="CH135" i="3"/>
  <c r="V84" i="3"/>
  <c r="U84" i="3"/>
  <c r="AA90" i="3"/>
  <c r="Z90" i="3"/>
  <c r="AA115" i="3"/>
  <c r="Z115" i="3"/>
  <c r="AF96" i="3"/>
  <c r="AE96" i="3"/>
  <c r="AE122" i="3"/>
  <c r="AF122" i="3"/>
  <c r="AK80" i="3"/>
  <c r="AJ80" i="3"/>
  <c r="AK101" i="3"/>
  <c r="AJ101" i="3"/>
  <c r="AK131" i="3"/>
  <c r="AJ131" i="3"/>
  <c r="AP84" i="3"/>
  <c r="AO84" i="3"/>
  <c r="AU85" i="3"/>
  <c r="AT85" i="3"/>
  <c r="C86" i="3"/>
  <c r="C99" i="3"/>
  <c r="D104" i="3"/>
  <c r="AU104" i="3"/>
  <c r="AT104" i="3"/>
  <c r="D135" i="3"/>
  <c r="AU135" i="3"/>
  <c r="AT135" i="3"/>
  <c r="Q80" i="3"/>
  <c r="P80" i="3"/>
  <c r="Q131" i="3"/>
  <c r="P131" i="3"/>
  <c r="BI131" i="3"/>
  <c r="BJ131" i="3"/>
  <c r="BT90" i="3"/>
  <c r="BS90" i="3"/>
  <c r="BY75" i="3"/>
  <c r="BX75" i="3"/>
  <c r="BY96" i="3"/>
  <c r="BX96" i="3"/>
  <c r="BY122" i="3"/>
  <c r="BX122" i="3"/>
  <c r="CD101" i="3"/>
  <c r="CC101" i="3"/>
  <c r="CD131" i="3"/>
  <c r="CC131" i="3"/>
  <c r="CN84" i="3"/>
  <c r="CM84" i="3"/>
  <c r="CN108" i="3"/>
  <c r="CM108" i="3"/>
  <c r="CM138" i="3"/>
  <c r="CN138" i="3"/>
  <c r="CS90" i="3"/>
  <c r="CX96" i="3"/>
  <c r="CW96" i="3"/>
  <c r="DH84" i="3"/>
  <c r="DG84" i="3"/>
  <c r="DH108" i="3"/>
  <c r="DG108" i="3"/>
  <c r="DP90" i="3"/>
  <c r="DO90" i="3"/>
  <c r="DU75" i="3"/>
  <c r="DT75" i="3"/>
  <c r="DU96" i="3"/>
  <c r="DT96" i="3"/>
  <c r="DT122" i="3"/>
  <c r="DU122" i="3"/>
  <c r="C27" i="3"/>
  <c r="D51" i="3"/>
  <c r="C60" i="3"/>
  <c r="D92" i="3"/>
  <c r="AU92" i="3"/>
  <c r="AT92" i="3"/>
  <c r="C98" i="3"/>
  <c r="AU116" i="3"/>
  <c r="AT116" i="3"/>
  <c r="D117" i="3"/>
  <c r="AU117" i="3"/>
  <c r="AT117" i="3"/>
  <c r="D128" i="3"/>
  <c r="AU128" i="3"/>
  <c r="AT128" i="3"/>
  <c r="AU124" i="3"/>
  <c r="AT124" i="3"/>
  <c r="AU141" i="3"/>
  <c r="AT141" i="3"/>
  <c r="CI77" i="3"/>
  <c r="CH77" i="3"/>
  <c r="CH86" i="3"/>
  <c r="CI86" i="3"/>
  <c r="CI93" i="3"/>
  <c r="CH93" i="3"/>
  <c r="CI99" i="3"/>
  <c r="CH99" i="3"/>
  <c r="AR134" i="3"/>
  <c r="CH134" i="3"/>
  <c r="P101" i="3"/>
  <c r="Q101" i="3"/>
  <c r="U138" i="3"/>
  <c r="V138" i="3"/>
  <c r="AZ90" i="3"/>
  <c r="AY90" i="3"/>
  <c r="AY115" i="3"/>
  <c r="AZ115" i="3"/>
  <c r="BD96" i="3"/>
  <c r="BE96" i="3"/>
  <c r="Q84" i="3"/>
  <c r="P84" i="3"/>
  <c r="Q138" i="3"/>
  <c r="P138" i="3"/>
  <c r="Z96" i="3"/>
  <c r="AA96" i="3"/>
  <c r="AA122" i="3"/>
  <c r="Z122" i="3"/>
  <c r="AF80" i="3"/>
  <c r="AE80" i="3"/>
  <c r="AK108" i="3"/>
  <c r="AJ108" i="3"/>
  <c r="AK138" i="3"/>
  <c r="AJ138" i="3"/>
  <c r="AT81" i="3"/>
  <c r="C89" i="3"/>
  <c r="D91" i="3"/>
  <c r="AU91" i="3"/>
  <c r="AT91" i="3"/>
  <c r="D102" i="3"/>
  <c r="AT102" i="3"/>
  <c r="AU102" i="3"/>
  <c r="D103" i="3"/>
  <c r="AU103" i="3"/>
  <c r="AT103" i="3"/>
  <c r="D112" i="3"/>
  <c r="AU112" i="3"/>
  <c r="AT112" i="3"/>
  <c r="D121" i="3"/>
  <c r="AU121" i="3"/>
  <c r="AT121" i="3"/>
  <c r="C128" i="3"/>
  <c r="C141" i="3"/>
  <c r="CE18" i="3"/>
  <c r="CF84" i="3"/>
  <c r="CI85" i="3"/>
  <c r="CH85" i="3"/>
  <c r="CE84" i="3"/>
  <c r="C106" i="3"/>
  <c r="CI109" i="3"/>
  <c r="CH109" i="3"/>
  <c r="CI123" i="3"/>
  <c r="CH123" i="3"/>
  <c r="CI132" i="3"/>
  <c r="CH132" i="3"/>
  <c r="AU79" i="3"/>
  <c r="AT79" i="3"/>
  <c r="AU78" i="3"/>
  <c r="AT78" i="3"/>
  <c r="AU77" i="3"/>
  <c r="AT77" i="3"/>
  <c r="AR75" i="3"/>
  <c r="AY75" i="3"/>
  <c r="AZ75" i="3"/>
  <c r="AT76" i="3"/>
  <c r="AU76" i="3"/>
  <c r="AK75" i="3"/>
  <c r="AJ75" i="3"/>
  <c r="AE75" i="3"/>
  <c r="AF75" i="3"/>
  <c r="D78" i="3"/>
  <c r="AA75" i="3"/>
  <c r="Z75" i="3"/>
  <c r="V75" i="3"/>
  <c r="U75" i="3"/>
  <c r="H75" i="3"/>
  <c r="C77" i="3"/>
  <c r="I75" i="3"/>
  <c r="Q75" i="3"/>
  <c r="P75" i="3"/>
  <c r="D76" i="3"/>
  <c r="CR69" i="3"/>
  <c r="CH73" i="3"/>
  <c r="CI69" i="3"/>
  <c r="CH69" i="3"/>
  <c r="CN69" i="3"/>
  <c r="CM69" i="3"/>
  <c r="CI70" i="3"/>
  <c r="CH70" i="3"/>
  <c r="BY69" i="3"/>
  <c r="BX69" i="3"/>
  <c r="BT69" i="3"/>
  <c r="BS69" i="3"/>
  <c r="AT72" i="3"/>
  <c r="BE69" i="3"/>
  <c r="BD69" i="3"/>
  <c r="D74" i="3"/>
  <c r="AU74" i="3"/>
  <c r="AT74" i="3"/>
  <c r="AU71" i="3"/>
  <c r="AT71" i="3"/>
  <c r="AZ69" i="3"/>
  <c r="AY69" i="3"/>
  <c r="AU70" i="3"/>
  <c r="AT70" i="3"/>
  <c r="AK69" i="3"/>
  <c r="AJ69" i="3"/>
  <c r="AE69" i="3"/>
  <c r="AF69" i="3"/>
  <c r="C72" i="3"/>
  <c r="D73" i="3"/>
  <c r="AA69" i="3"/>
  <c r="V69" i="3"/>
  <c r="U69" i="3"/>
  <c r="H69" i="3"/>
  <c r="C71" i="3"/>
  <c r="C70" i="3"/>
  <c r="Q69" i="3"/>
  <c r="P69" i="3"/>
  <c r="D70" i="3"/>
  <c r="DO63" i="3"/>
  <c r="DP63" i="3"/>
  <c r="DH63" i="3"/>
  <c r="AQ67" i="3"/>
  <c r="C67" i="3" s="1"/>
  <c r="AR66" i="3"/>
  <c r="D66" i="3" s="1"/>
  <c r="CH66" i="3"/>
  <c r="CI65" i="3"/>
  <c r="CH65" i="3"/>
  <c r="D68" i="3"/>
  <c r="CF63" i="3"/>
  <c r="CI63" i="3" s="1"/>
  <c r="CS63" i="3"/>
  <c r="CR63" i="3"/>
  <c r="CN63" i="3"/>
  <c r="CM63" i="3"/>
  <c r="AR64" i="3"/>
  <c r="AT64" i="3" s="1"/>
  <c r="CI64" i="3"/>
  <c r="CH64" i="3"/>
  <c r="C65" i="3"/>
  <c r="BY63" i="3"/>
  <c r="BX63" i="3"/>
  <c r="BJ63" i="3"/>
  <c r="BI63" i="3"/>
  <c r="AU65" i="3"/>
  <c r="AT65" i="3"/>
  <c r="BD63" i="3"/>
  <c r="BE63" i="3"/>
  <c r="AU68" i="3"/>
  <c r="AT68" i="3"/>
  <c r="AY63" i="3"/>
  <c r="AZ63" i="3"/>
  <c r="AK63" i="3"/>
  <c r="AJ63" i="3"/>
  <c r="AE63" i="3"/>
  <c r="AF63" i="3"/>
  <c r="C66" i="3"/>
  <c r="AA63" i="3"/>
  <c r="Z63" i="3"/>
  <c r="H63" i="3"/>
  <c r="V63" i="3"/>
  <c r="U63" i="3"/>
  <c r="C68" i="3"/>
  <c r="C64" i="3"/>
  <c r="D65" i="3"/>
  <c r="Q63" i="3"/>
  <c r="P63" i="3"/>
  <c r="I63" i="3"/>
  <c r="DU56" i="3"/>
  <c r="DT56" i="3"/>
  <c r="DH56" i="3"/>
  <c r="DG56" i="3"/>
  <c r="CF56" i="3"/>
  <c r="CI57" i="3"/>
  <c r="CH57" i="3"/>
  <c r="AR57" i="3"/>
  <c r="AR56" i="3" s="1"/>
  <c r="CN56" i="3"/>
  <c r="CM56" i="3"/>
  <c r="D58" i="3"/>
  <c r="CD56" i="3"/>
  <c r="CC56" i="3"/>
  <c r="BY56" i="3"/>
  <c r="BX56" i="3"/>
  <c r="C59" i="3"/>
  <c r="BT56" i="3"/>
  <c r="BS56" i="3"/>
  <c r="BN56" i="3"/>
  <c r="BO56" i="3"/>
  <c r="BJ56" i="3"/>
  <c r="BI56" i="3"/>
  <c r="AU59" i="3"/>
  <c r="AT59" i="3"/>
  <c r="AU62" i="3"/>
  <c r="AT62" i="3"/>
  <c r="AT58" i="3"/>
  <c r="AU58" i="3"/>
  <c r="AU60" i="3"/>
  <c r="AT60" i="3"/>
  <c r="BE56" i="3"/>
  <c r="BD56" i="3"/>
  <c r="AZ56" i="3"/>
  <c r="AY56" i="3"/>
  <c r="AP56" i="3"/>
  <c r="AO56" i="3"/>
  <c r="AK56" i="3"/>
  <c r="AJ56" i="3"/>
  <c r="AE56" i="3"/>
  <c r="AF56" i="3"/>
  <c r="AA56" i="3"/>
  <c r="Z56" i="3"/>
  <c r="V56" i="3"/>
  <c r="U56" i="3"/>
  <c r="C57" i="3"/>
  <c r="D62" i="3"/>
  <c r="D59" i="3"/>
  <c r="P56" i="3"/>
  <c r="Q56" i="3"/>
  <c r="DU48" i="3"/>
  <c r="DT48" i="3"/>
  <c r="DH48" i="3"/>
  <c r="DG48" i="3"/>
  <c r="CW145" i="3"/>
  <c r="CW48" i="3"/>
  <c r="CR144" i="3"/>
  <c r="AT53" i="3"/>
  <c r="CH53" i="3"/>
  <c r="CI55" i="3"/>
  <c r="CH55" i="3"/>
  <c r="CI50" i="3"/>
  <c r="CH50" i="3"/>
  <c r="AR55" i="3"/>
  <c r="AU55" i="3" s="1"/>
  <c r="CS48" i="3"/>
  <c r="CR48" i="3"/>
  <c r="CE48" i="3"/>
  <c r="CN48" i="3"/>
  <c r="CM48" i="3"/>
  <c r="CH49" i="3"/>
  <c r="CI49" i="3"/>
  <c r="AR49" i="3"/>
  <c r="AT49" i="3" s="1"/>
  <c r="CF48" i="3"/>
  <c r="CD48" i="3"/>
  <c r="CC48" i="3"/>
  <c r="BY48" i="3"/>
  <c r="BX48" i="3"/>
  <c r="BT48" i="3"/>
  <c r="BS48" i="3"/>
  <c r="BO48" i="3"/>
  <c r="BN48" i="3"/>
  <c r="BJ48" i="3"/>
  <c r="BI48" i="3"/>
  <c r="AU51" i="3"/>
  <c r="AT51" i="3"/>
  <c r="AU50" i="3"/>
  <c r="AT50" i="3"/>
  <c r="AU54" i="3"/>
  <c r="AT54" i="3"/>
  <c r="BE48" i="3"/>
  <c r="BD48" i="3"/>
  <c r="AY48" i="3"/>
  <c r="AZ48" i="3"/>
  <c r="AP48" i="3"/>
  <c r="AO48" i="3"/>
  <c r="AK48" i="3"/>
  <c r="AJ48" i="3"/>
  <c r="AF48" i="3"/>
  <c r="AE48" i="3"/>
  <c r="AA48" i="3"/>
  <c r="Z48" i="3"/>
  <c r="V48" i="3"/>
  <c r="U48" i="3"/>
  <c r="C52" i="3"/>
  <c r="C51" i="3"/>
  <c r="C50" i="3"/>
  <c r="C54" i="3"/>
  <c r="H48" i="3"/>
  <c r="D50" i="3"/>
  <c r="D54" i="3"/>
  <c r="P48" i="3"/>
  <c r="Q48" i="3"/>
  <c r="I48" i="3"/>
  <c r="DU42" i="3"/>
  <c r="DT42" i="3"/>
  <c r="DC42" i="3"/>
  <c r="DB42" i="3"/>
  <c r="C46" i="3"/>
  <c r="CH45" i="3"/>
  <c r="CH44" i="3"/>
  <c r="CI44" i="3"/>
  <c r="CS42" i="3"/>
  <c r="CR42" i="3"/>
  <c r="CI47" i="3"/>
  <c r="CH47" i="3"/>
  <c r="D45" i="3"/>
  <c r="AR46" i="3"/>
  <c r="D46" i="3" s="1"/>
  <c r="CI43" i="3"/>
  <c r="CH43" i="3"/>
  <c r="CN42" i="3"/>
  <c r="CM42" i="3"/>
  <c r="AR43" i="3"/>
  <c r="AU43" i="3" s="1"/>
  <c r="CF42" i="3"/>
  <c r="BY42" i="3"/>
  <c r="BX42" i="3"/>
  <c r="C45" i="3"/>
  <c r="C47" i="3"/>
  <c r="D44" i="3"/>
  <c r="BJ42" i="3"/>
  <c r="BI42" i="3"/>
  <c r="AU44" i="3"/>
  <c r="AT44" i="3"/>
  <c r="BE42" i="3"/>
  <c r="BD42" i="3"/>
  <c r="AU47" i="3"/>
  <c r="AT47" i="3"/>
  <c r="AU45" i="3"/>
  <c r="AT45" i="3"/>
  <c r="AY42" i="3"/>
  <c r="AZ42" i="3"/>
  <c r="AP42" i="3"/>
  <c r="AO42" i="3"/>
  <c r="AJ42" i="3"/>
  <c r="AK42" i="3"/>
  <c r="AF42" i="3"/>
  <c r="AE42" i="3"/>
  <c r="D47" i="3"/>
  <c r="AA42" i="3"/>
  <c r="Z42" i="3"/>
  <c r="V42" i="3"/>
  <c r="U42" i="3"/>
  <c r="H42" i="3"/>
  <c r="Q42" i="3"/>
  <c r="P42" i="3"/>
  <c r="DU30" i="3"/>
  <c r="DT30" i="3"/>
  <c r="D41" i="3"/>
  <c r="DH30" i="3"/>
  <c r="DG30" i="3"/>
  <c r="AR34" i="3"/>
  <c r="AU34" i="3" s="1"/>
  <c r="AR32" i="3"/>
  <c r="D32" i="3" s="1"/>
  <c r="C38" i="3"/>
  <c r="C34" i="3"/>
  <c r="CS30" i="3"/>
  <c r="CR30" i="3"/>
  <c r="AR38" i="3"/>
  <c r="D38" i="3" s="1"/>
  <c r="CI31" i="3"/>
  <c r="CH31" i="3"/>
  <c r="CI36" i="3"/>
  <c r="CH36" i="3"/>
  <c r="AR36" i="3"/>
  <c r="CC30" i="3"/>
  <c r="CD30" i="3"/>
  <c r="BY30" i="3"/>
  <c r="BX30" i="3"/>
  <c r="BP143" i="3"/>
  <c r="BT30" i="3"/>
  <c r="BS30" i="3"/>
  <c r="D33" i="3"/>
  <c r="BK143" i="3"/>
  <c r="BN145" i="3"/>
  <c r="BO30" i="3"/>
  <c r="BN30" i="3"/>
  <c r="D31" i="3"/>
  <c r="BJ30" i="3"/>
  <c r="BI30" i="3"/>
  <c r="AU35" i="3"/>
  <c r="AT35" i="3"/>
  <c r="AU39" i="3"/>
  <c r="AT39" i="3"/>
  <c r="D35" i="3"/>
  <c r="BD30" i="3"/>
  <c r="BE30" i="3"/>
  <c r="AU31" i="3"/>
  <c r="AT31" i="3"/>
  <c r="D39" i="3"/>
  <c r="AU41" i="3"/>
  <c r="AT41" i="3"/>
  <c r="AT37" i="3"/>
  <c r="AU37" i="3"/>
  <c r="AU33" i="3"/>
  <c r="AT33" i="3"/>
  <c r="AU40" i="3"/>
  <c r="AT40" i="3"/>
  <c r="AO30" i="3"/>
  <c r="AP30" i="3"/>
  <c r="AK30" i="3"/>
  <c r="AJ30" i="3"/>
  <c r="C35" i="3"/>
  <c r="AE30" i="3"/>
  <c r="AF30" i="3"/>
  <c r="C39" i="3"/>
  <c r="AA30" i="3"/>
  <c r="Z30" i="3"/>
  <c r="C40" i="3"/>
  <c r="C36" i="3"/>
  <c r="C32" i="3"/>
  <c r="C31" i="3"/>
  <c r="C41" i="3"/>
  <c r="C37" i="3"/>
  <c r="C33" i="3"/>
  <c r="P30" i="3"/>
  <c r="Q30" i="3"/>
  <c r="D37" i="3"/>
  <c r="D40" i="3"/>
  <c r="DU24" i="3"/>
  <c r="DT24" i="3"/>
  <c r="DP24" i="3"/>
  <c r="DO24" i="3"/>
  <c r="DH24" i="3"/>
  <c r="DG24" i="3"/>
  <c r="AR29" i="3"/>
  <c r="AT29" i="3" s="1"/>
  <c r="CE24" i="3"/>
  <c r="C26" i="3"/>
  <c r="CH28" i="3"/>
  <c r="CR24" i="3"/>
  <c r="CS24" i="3"/>
  <c r="AR27" i="3"/>
  <c r="AR25" i="3"/>
  <c r="AU25" i="3" s="1"/>
  <c r="CI25" i="3"/>
  <c r="CH25" i="3"/>
  <c r="CM24" i="3"/>
  <c r="CN24" i="3"/>
  <c r="CD24" i="3"/>
  <c r="CC24" i="3"/>
  <c r="BY24" i="3"/>
  <c r="BX24" i="3"/>
  <c r="BS24" i="3"/>
  <c r="BT24" i="3"/>
  <c r="BJ24" i="3"/>
  <c r="BI24" i="3"/>
  <c r="C28" i="3"/>
  <c r="AT26" i="3"/>
  <c r="AU26" i="3"/>
  <c r="AU28" i="3"/>
  <c r="AT28" i="3"/>
  <c r="BE24" i="3"/>
  <c r="BD24" i="3"/>
  <c r="AZ24" i="3"/>
  <c r="AY24" i="3"/>
  <c r="AO24" i="3"/>
  <c r="AP24" i="3"/>
  <c r="AM143" i="3"/>
  <c r="AJ24" i="3"/>
  <c r="AK24" i="3"/>
  <c r="AF24" i="3"/>
  <c r="AE24" i="3"/>
  <c r="AA24" i="3"/>
  <c r="Z24" i="3"/>
  <c r="V24" i="3"/>
  <c r="U24" i="3"/>
  <c r="C29" i="3"/>
  <c r="D26" i="3"/>
  <c r="I24" i="3"/>
  <c r="Q24" i="3"/>
  <c r="P24" i="3"/>
  <c r="DU18" i="3"/>
  <c r="DT18" i="3"/>
  <c r="DO18" i="3"/>
  <c r="DP18" i="3"/>
  <c r="DG18" i="3"/>
  <c r="DH18" i="3"/>
  <c r="CZ143" i="3"/>
  <c r="DB144" i="3"/>
  <c r="DC18" i="3"/>
  <c r="DB18" i="3"/>
  <c r="CM18" i="3"/>
  <c r="CN18" i="3"/>
  <c r="CH20" i="3"/>
  <c r="CI20" i="3"/>
  <c r="CI19" i="3"/>
  <c r="CH19" i="3"/>
  <c r="BY18" i="3"/>
  <c r="BX18" i="3"/>
  <c r="BS145" i="3"/>
  <c r="BT18" i="3"/>
  <c r="BS18" i="3"/>
  <c r="BD18" i="3"/>
  <c r="AU22" i="3"/>
  <c r="AT22" i="3"/>
  <c r="AU23" i="3"/>
  <c r="AT23" i="3"/>
  <c r="AT21" i="3"/>
  <c r="AU21" i="3"/>
  <c r="D23" i="3"/>
  <c r="AU19" i="3"/>
  <c r="AT19" i="3"/>
  <c r="AZ18" i="3"/>
  <c r="AY18" i="3"/>
  <c r="AU20" i="3"/>
  <c r="AT20" i="3"/>
  <c r="AK18" i="3"/>
  <c r="AJ18" i="3"/>
  <c r="C20" i="3"/>
  <c r="AE18" i="3"/>
  <c r="AF18" i="3"/>
  <c r="AA18" i="3"/>
  <c r="Z18" i="3"/>
  <c r="V18" i="3"/>
  <c r="U18" i="3"/>
  <c r="C23" i="3"/>
  <c r="H18" i="3"/>
  <c r="C21" i="3"/>
  <c r="C19" i="3"/>
  <c r="D22" i="3"/>
  <c r="D21" i="3"/>
  <c r="D19" i="3"/>
  <c r="Q18" i="3"/>
  <c r="P18" i="3"/>
  <c r="I18" i="3"/>
  <c r="D20" i="3"/>
  <c r="DT144" i="3"/>
  <c r="DT11" i="3"/>
  <c r="DU11" i="3"/>
  <c r="DO144" i="3"/>
  <c r="DP11" i="3"/>
  <c r="DO11" i="3"/>
  <c r="DG144" i="3"/>
  <c r="DH11" i="3"/>
  <c r="DG11" i="3"/>
  <c r="CI14" i="3"/>
  <c r="CH14" i="3"/>
  <c r="AR14" i="3"/>
  <c r="AU14" i="3" s="1"/>
  <c r="CI12" i="3"/>
  <c r="CH12" i="3"/>
  <c r="CN11" i="3"/>
  <c r="CM11" i="3"/>
  <c r="CH13" i="3"/>
  <c r="CI13" i="3"/>
  <c r="CC11" i="3"/>
  <c r="BY11" i="3"/>
  <c r="BX11" i="3"/>
  <c r="BO11" i="3"/>
  <c r="BN11" i="3"/>
  <c r="BL143" i="3"/>
  <c r="BN144" i="3"/>
  <c r="BF143" i="3"/>
  <c r="BI144" i="3"/>
  <c r="BI11" i="3"/>
  <c r="BJ11" i="3"/>
  <c r="BD145" i="3"/>
  <c r="BE11" i="3"/>
  <c r="BD11" i="3"/>
  <c r="AU15" i="3"/>
  <c r="AT15" i="3"/>
  <c r="AU17" i="3"/>
  <c r="AT17" i="3"/>
  <c r="AT16" i="3"/>
  <c r="AU16" i="3"/>
  <c r="C14" i="3"/>
  <c r="AU12" i="3"/>
  <c r="AT12" i="3"/>
  <c r="AU13" i="3"/>
  <c r="AT13" i="3"/>
  <c r="AY11" i="3"/>
  <c r="AZ11" i="3"/>
  <c r="C16" i="3"/>
  <c r="C15" i="3"/>
  <c r="AJ11" i="3"/>
  <c r="AK11" i="3"/>
  <c r="AB143" i="3"/>
  <c r="AE11" i="3"/>
  <c r="AF11" i="3"/>
  <c r="H11" i="3"/>
  <c r="D15" i="3"/>
  <c r="D16" i="3"/>
  <c r="Z11" i="3"/>
  <c r="AA11" i="3"/>
  <c r="V11" i="3"/>
  <c r="U11" i="3"/>
  <c r="C17" i="3"/>
  <c r="C12" i="3"/>
  <c r="C13" i="3"/>
  <c r="I11" i="3"/>
  <c r="D17" i="3"/>
  <c r="D13" i="3"/>
  <c r="Q11" i="3"/>
  <c r="P11" i="3"/>
  <c r="DT145" i="3"/>
  <c r="DQ143" i="3"/>
  <c r="DU6" i="3"/>
  <c r="DT6" i="3"/>
  <c r="DO145" i="3"/>
  <c r="DP6" i="3"/>
  <c r="DO6" i="3"/>
  <c r="DM143" i="3"/>
  <c r="DI143" i="3"/>
  <c r="DD143" i="3"/>
  <c r="DG145" i="3"/>
  <c r="DG6" i="3"/>
  <c r="CW144" i="3"/>
  <c r="CW6" i="3"/>
  <c r="CX6" i="3"/>
  <c r="CE6" i="3"/>
  <c r="C8" i="3"/>
  <c r="CI10" i="3"/>
  <c r="CH10" i="3"/>
  <c r="CS6" i="3"/>
  <c r="CR6" i="3"/>
  <c r="CI9" i="3"/>
  <c r="CH9" i="3"/>
  <c r="CP143" i="3"/>
  <c r="CR145" i="3"/>
  <c r="CF6" i="3"/>
  <c r="CI7" i="3"/>
  <c r="CH7" i="3"/>
  <c r="CN6" i="3"/>
  <c r="CM6" i="3"/>
  <c r="CK143" i="3"/>
  <c r="CM144" i="3"/>
  <c r="CC145" i="3"/>
  <c r="CC6" i="3"/>
  <c r="CC144" i="3"/>
  <c r="BZ143" i="3"/>
  <c r="CA143" i="3"/>
  <c r="BX145" i="3"/>
  <c r="BU143" i="3"/>
  <c r="BX144" i="3"/>
  <c r="BX6" i="3"/>
  <c r="BY6" i="3"/>
  <c r="BQ143" i="3"/>
  <c r="BS144" i="3"/>
  <c r="BT6" i="3"/>
  <c r="BS6" i="3"/>
  <c r="BJ6" i="3"/>
  <c r="BI6" i="3"/>
  <c r="BG143" i="3"/>
  <c r="BI145" i="3"/>
  <c r="BD144" i="3"/>
  <c r="D9" i="3"/>
  <c r="AT10" i="3"/>
  <c r="AU10" i="3"/>
  <c r="AU9" i="3"/>
  <c r="AT9" i="3"/>
  <c r="BD6" i="3"/>
  <c r="BE6" i="3"/>
  <c r="AW143" i="3"/>
  <c r="AY144" i="3"/>
  <c r="AT7" i="3"/>
  <c r="AU7" i="3"/>
  <c r="AZ6" i="3"/>
  <c r="AY6" i="3"/>
  <c r="AO145" i="3"/>
  <c r="AP6" i="3"/>
  <c r="AO6" i="3"/>
  <c r="AJ145" i="3"/>
  <c r="AJ144" i="3"/>
  <c r="AK6" i="3"/>
  <c r="AJ6" i="3"/>
  <c r="AE145" i="3"/>
  <c r="AF6" i="3"/>
  <c r="AE6" i="3"/>
  <c r="AE144" i="3"/>
  <c r="Z145" i="3"/>
  <c r="W143" i="3"/>
  <c r="AA6" i="3"/>
  <c r="Z6" i="3"/>
  <c r="X143" i="3"/>
  <c r="Z144" i="3"/>
  <c r="R143" i="3"/>
  <c r="V6" i="3"/>
  <c r="U6" i="3"/>
  <c r="U144" i="3"/>
  <c r="C9" i="3"/>
  <c r="H6" i="3"/>
  <c r="C10" i="3"/>
  <c r="P145" i="3"/>
  <c r="D10" i="3"/>
  <c r="D7" i="3"/>
  <c r="K7" i="3"/>
  <c r="L7" i="3"/>
  <c r="Q6" i="3"/>
  <c r="P6" i="3"/>
  <c r="N143" i="3"/>
  <c r="P144" i="3"/>
  <c r="CE138" i="3"/>
  <c r="AR138" i="3"/>
  <c r="AQ138" i="3"/>
  <c r="AQ131" i="3"/>
  <c r="CE131" i="3"/>
  <c r="CF131" i="3"/>
  <c r="CE115" i="3"/>
  <c r="CF115" i="3"/>
  <c r="AQ115" i="3"/>
  <c r="CF101" i="3"/>
  <c r="C102" i="3"/>
  <c r="CE101" i="3"/>
  <c r="AQ90" i="3"/>
  <c r="CF90" i="3"/>
  <c r="AQ84" i="3"/>
  <c r="AQ80" i="3"/>
  <c r="C81" i="3"/>
  <c r="D77" i="3"/>
  <c r="CF75" i="3"/>
  <c r="AR69" i="3"/>
  <c r="AQ56" i="3"/>
  <c r="C55" i="3"/>
  <c r="AQ42" i="3"/>
  <c r="CE42" i="3"/>
  <c r="CF145" i="3"/>
  <c r="CE30" i="3"/>
  <c r="CF30" i="3"/>
  <c r="CE145" i="3"/>
  <c r="AQ30" i="3"/>
  <c r="CF18" i="3"/>
  <c r="AR18" i="3"/>
  <c r="CF11" i="3"/>
  <c r="CE11" i="3"/>
  <c r="CF144" i="3"/>
  <c r="CE144" i="3"/>
  <c r="AQ6" i="3"/>
  <c r="C7" i="3"/>
  <c r="C117" i="3"/>
  <c r="AQ108" i="3"/>
  <c r="C109" i="3"/>
  <c r="AQ101" i="3"/>
  <c r="AR101" i="3"/>
  <c r="AQ96" i="3"/>
  <c r="C100" i="3"/>
  <c r="D95" i="3"/>
  <c r="C91" i="3"/>
  <c r="C88" i="3"/>
  <c r="AQ75" i="3"/>
  <c r="C76" i="3"/>
  <c r="D71" i="3"/>
  <c r="AQ63" i="3"/>
  <c r="C58" i="3"/>
  <c r="C62" i="3"/>
  <c r="AQ48" i="3"/>
  <c r="C43" i="3"/>
  <c r="AQ24" i="3"/>
  <c r="C25" i="3"/>
  <c r="AQ18" i="3"/>
  <c r="AR11" i="3"/>
  <c r="AQ144" i="3"/>
  <c r="AQ11" i="3"/>
  <c r="D127" i="3"/>
  <c r="H115" i="3"/>
  <c r="I115" i="3"/>
  <c r="H108" i="3"/>
  <c r="I108" i="3"/>
  <c r="D109" i="3"/>
  <c r="I101" i="3"/>
  <c r="H101" i="3"/>
  <c r="H90" i="3"/>
  <c r="I84" i="3"/>
  <c r="H56" i="3"/>
  <c r="I56" i="3"/>
  <c r="H144" i="3"/>
  <c r="I42" i="3"/>
  <c r="H30" i="3"/>
  <c r="I30" i="3"/>
  <c r="H24" i="3"/>
  <c r="I144" i="3"/>
  <c r="H145" i="3"/>
  <c r="I145" i="3"/>
  <c r="I6" i="3"/>
  <c r="CJ143" i="3"/>
  <c r="CY143" i="3"/>
  <c r="DE143" i="3"/>
  <c r="AG143" i="3"/>
  <c r="AC143" i="3"/>
  <c r="AH143" i="3"/>
  <c r="BA143" i="3"/>
  <c r="CT143" i="3"/>
  <c r="BB143" i="3"/>
  <c r="CU143" i="3"/>
  <c r="M143" i="3"/>
  <c r="BV143" i="3"/>
  <c r="DL143" i="3"/>
  <c r="S143" i="3"/>
  <c r="CO143" i="3"/>
  <c r="DR143" i="3"/>
  <c r="J145" i="3"/>
  <c r="J144" i="3"/>
  <c r="J143" i="3"/>
  <c r="CH24" i="3" l="1"/>
  <c r="D98" i="3"/>
  <c r="AT73" i="3"/>
  <c r="AQ69" i="3"/>
  <c r="AQ145" i="3"/>
  <c r="D81" i="3"/>
  <c r="C138" i="3"/>
  <c r="D138" i="3"/>
  <c r="AR131" i="3"/>
  <c r="AU131" i="3" s="1"/>
  <c r="C131" i="3"/>
  <c r="AR122" i="3"/>
  <c r="AU122" i="3" s="1"/>
  <c r="C122" i="3"/>
  <c r="AR115" i="3"/>
  <c r="AU115" i="3" s="1"/>
  <c r="C115" i="3"/>
  <c r="AR108" i="3"/>
  <c r="AU108" i="3" s="1"/>
  <c r="AT113" i="3"/>
  <c r="AU113" i="3"/>
  <c r="D108" i="3"/>
  <c r="C101" i="3"/>
  <c r="D101" i="3"/>
  <c r="C96" i="3"/>
  <c r="D96" i="3"/>
  <c r="D90" i="3"/>
  <c r="C90" i="3"/>
  <c r="AT89" i="3"/>
  <c r="AU89" i="3"/>
  <c r="AR84" i="3"/>
  <c r="AT84" i="3" s="1"/>
  <c r="C80" i="3"/>
  <c r="AR80" i="3"/>
  <c r="AU80" i="3" s="1"/>
  <c r="AT82" i="3"/>
  <c r="AU82" i="3"/>
  <c r="D61" i="3"/>
  <c r="AT118" i="3"/>
  <c r="AU118" i="3"/>
  <c r="D118" i="3"/>
  <c r="AU83" i="3"/>
  <c r="AT83" i="3"/>
  <c r="D83" i="3"/>
  <c r="D80" i="3" s="1"/>
  <c r="CH63" i="3"/>
  <c r="CH122" i="3"/>
  <c r="CI122" i="3"/>
  <c r="CI101" i="3"/>
  <c r="CH101" i="3"/>
  <c r="AP143" i="3"/>
  <c r="AU52" i="3"/>
  <c r="CI108" i="3"/>
  <c r="CH108" i="3"/>
  <c r="AU96" i="3"/>
  <c r="AT96" i="3"/>
  <c r="CI131" i="3"/>
  <c r="CH131" i="3"/>
  <c r="CH90" i="3"/>
  <c r="CI90" i="3"/>
  <c r="CI115" i="3"/>
  <c r="CH115" i="3"/>
  <c r="AT138" i="3"/>
  <c r="AU138" i="3"/>
  <c r="AT52" i="3"/>
  <c r="AT61" i="3"/>
  <c r="CH138" i="3"/>
  <c r="CI138" i="3"/>
  <c r="AU127" i="3"/>
  <c r="AT127" i="3"/>
  <c r="AU101" i="3"/>
  <c r="AT101" i="3"/>
  <c r="AT98" i="3"/>
  <c r="AU98" i="3"/>
  <c r="AT90" i="3"/>
  <c r="AU90" i="3"/>
  <c r="CI75" i="3"/>
  <c r="CH75" i="3"/>
  <c r="D137" i="3"/>
  <c r="AU137" i="3"/>
  <c r="AT137" i="3"/>
  <c r="D134" i="3"/>
  <c r="AT134" i="3"/>
  <c r="AU134" i="3"/>
  <c r="D125" i="3"/>
  <c r="AU125" i="3"/>
  <c r="AT125" i="3"/>
  <c r="CI84" i="3"/>
  <c r="CH84" i="3"/>
  <c r="D129" i="3"/>
  <c r="AU129" i="3"/>
  <c r="AT129" i="3"/>
  <c r="D119" i="3"/>
  <c r="AU119" i="3"/>
  <c r="AT119" i="3"/>
  <c r="D88" i="3"/>
  <c r="D84" i="3" s="1"/>
  <c r="AU88" i="3"/>
  <c r="AT88" i="3"/>
  <c r="AT75" i="3"/>
  <c r="AU75" i="3"/>
  <c r="D75" i="3"/>
  <c r="C75" i="3"/>
  <c r="AU69" i="3"/>
  <c r="AT69" i="3"/>
  <c r="D69" i="3"/>
  <c r="C69" i="3"/>
  <c r="AT66" i="3"/>
  <c r="AU66" i="3"/>
  <c r="AR63" i="3"/>
  <c r="AT63" i="3" s="1"/>
  <c r="D67" i="3"/>
  <c r="AT67" i="3"/>
  <c r="AU64" i="3"/>
  <c r="D64" i="3"/>
  <c r="C63" i="3"/>
  <c r="D57" i="3"/>
  <c r="D56" i="3" s="1"/>
  <c r="AU57" i="3"/>
  <c r="CI56" i="3"/>
  <c r="CH56" i="3"/>
  <c r="AT57" i="3"/>
  <c r="AU56" i="3"/>
  <c r="AT56" i="3"/>
  <c r="C56" i="3"/>
  <c r="D53" i="3"/>
  <c r="AU53" i="3"/>
  <c r="AT55" i="3"/>
  <c r="D55" i="3"/>
  <c r="AU49" i="3"/>
  <c r="D49" i="3"/>
  <c r="CI48" i="3"/>
  <c r="CH48" i="3"/>
  <c r="AR48" i="3"/>
  <c r="AT48" i="3" s="1"/>
  <c r="C48" i="3"/>
  <c r="D43" i="3"/>
  <c r="AR42" i="3"/>
  <c r="AT42" i="3" s="1"/>
  <c r="AT43" i="3"/>
  <c r="C42" i="3"/>
  <c r="AU46" i="3"/>
  <c r="AT46" i="3"/>
  <c r="CH42" i="3"/>
  <c r="CI42" i="3"/>
  <c r="D42" i="3"/>
  <c r="D34" i="3"/>
  <c r="AT38" i="3"/>
  <c r="AT34" i="3"/>
  <c r="AR30" i="3"/>
  <c r="AT30" i="3" s="1"/>
  <c r="AT32" i="3"/>
  <c r="AU32" i="3"/>
  <c r="AT36" i="3"/>
  <c r="AU36" i="3"/>
  <c r="AU38" i="3"/>
  <c r="CI30" i="3"/>
  <c r="CH30" i="3"/>
  <c r="D36" i="3"/>
  <c r="AO143" i="3"/>
  <c r="C30" i="3"/>
  <c r="AT25" i="3"/>
  <c r="D25" i="3"/>
  <c r="AU29" i="3"/>
  <c r="D29" i="3"/>
  <c r="AR24" i="3"/>
  <c r="AU24" i="3" s="1"/>
  <c r="AT27" i="3"/>
  <c r="D27" i="3"/>
  <c r="AU27" i="3"/>
  <c r="C24" i="3"/>
  <c r="DB143" i="3"/>
  <c r="CI18" i="3"/>
  <c r="CH18" i="3"/>
  <c r="AU18" i="3"/>
  <c r="AT18" i="3"/>
  <c r="C18" i="3"/>
  <c r="D18" i="3"/>
  <c r="D14" i="3"/>
  <c r="D11" i="3" s="1"/>
  <c r="AT14" i="3"/>
  <c r="AR144" i="3"/>
  <c r="CI11" i="3"/>
  <c r="CH11" i="3"/>
  <c r="BN143" i="3"/>
  <c r="AT11" i="3"/>
  <c r="AU11" i="3"/>
  <c r="C11" i="3"/>
  <c r="DT143" i="3"/>
  <c r="DO143" i="3"/>
  <c r="DG143" i="3"/>
  <c r="CW143" i="3"/>
  <c r="CH145" i="3"/>
  <c r="CR143" i="3"/>
  <c r="D8" i="3"/>
  <c r="AR145" i="3"/>
  <c r="AR6" i="3"/>
  <c r="AT6" i="3" s="1"/>
  <c r="AT8" i="3"/>
  <c r="CM143" i="3"/>
  <c r="CI6" i="3"/>
  <c r="CH6" i="3"/>
  <c r="CH144" i="3"/>
  <c r="CC143" i="3"/>
  <c r="BX143" i="3"/>
  <c r="BS143" i="3"/>
  <c r="BI143" i="3"/>
  <c r="BD143" i="3"/>
  <c r="AY143" i="3"/>
  <c r="C145" i="3"/>
  <c r="AJ143" i="3"/>
  <c r="C6" i="3"/>
  <c r="AE143" i="3"/>
  <c r="Z143" i="3"/>
  <c r="U143" i="3"/>
  <c r="P143" i="3"/>
  <c r="C84" i="3"/>
  <c r="C144" i="3"/>
  <c r="CF143" i="3"/>
  <c r="CE143" i="3"/>
  <c r="C108" i="3"/>
  <c r="AQ143" i="3"/>
  <c r="D24" i="3"/>
  <c r="H143" i="3"/>
  <c r="I143" i="3"/>
  <c r="E145" i="3"/>
  <c r="E144" i="3"/>
  <c r="E143" i="3"/>
  <c r="DS145" i="3"/>
  <c r="DU145" i="3" s="1"/>
  <c r="DS144" i="3"/>
  <c r="DU144" i="3" s="1"/>
  <c r="DS143" i="3"/>
  <c r="DU143" i="3" s="1"/>
  <c r="DN145" i="3"/>
  <c r="DP145" i="3" s="1"/>
  <c r="DN144" i="3"/>
  <c r="DP144" i="3" s="1"/>
  <c r="DN143" i="3"/>
  <c r="DP143" i="3" s="1"/>
  <c r="DJ145" i="3"/>
  <c r="DK145" i="3" s="1"/>
  <c r="DJ144" i="3"/>
  <c r="DK144" i="3" s="1"/>
  <c r="DJ143" i="3"/>
  <c r="DK143" i="3" s="1"/>
  <c r="DF145" i="3"/>
  <c r="DH145" i="3" s="1"/>
  <c r="DF144" i="3"/>
  <c r="DH144" i="3" s="1"/>
  <c r="DF143" i="3"/>
  <c r="DH143" i="3" s="1"/>
  <c r="DA145" i="3"/>
  <c r="DC145" i="3" s="1"/>
  <c r="DA144" i="3"/>
  <c r="DC144" i="3" s="1"/>
  <c r="DA143" i="3"/>
  <c r="DC143" i="3" s="1"/>
  <c r="CV145" i="3"/>
  <c r="CX145" i="3" s="1"/>
  <c r="CV144" i="3"/>
  <c r="CX144" i="3" s="1"/>
  <c r="CV143" i="3"/>
  <c r="CX143" i="3" s="1"/>
  <c r="CQ145" i="3"/>
  <c r="CS145" i="3" s="1"/>
  <c r="CQ144" i="3"/>
  <c r="CS144" i="3" s="1"/>
  <c r="CQ143" i="3"/>
  <c r="CS143" i="3" s="1"/>
  <c r="CL145" i="3"/>
  <c r="CN145" i="3" s="1"/>
  <c r="CL144" i="3"/>
  <c r="CN144" i="3" s="1"/>
  <c r="CL143" i="3"/>
  <c r="CN143" i="3" s="1"/>
  <c r="CG145" i="3"/>
  <c r="CI145" i="3" s="1"/>
  <c r="CG144" i="3"/>
  <c r="CI144" i="3" s="1"/>
  <c r="CG143" i="3"/>
  <c r="CB145" i="3"/>
  <c r="CD145" i="3" s="1"/>
  <c r="CB144" i="3"/>
  <c r="CD144" i="3" s="1"/>
  <c r="CB143" i="3"/>
  <c r="CD143" i="3" s="1"/>
  <c r="BW145" i="3"/>
  <c r="BY145" i="3" s="1"/>
  <c r="BW144" i="3"/>
  <c r="BY144" i="3" s="1"/>
  <c r="BW143" i="3"/>
  <c r="BY143" i="3" s="1"/>
  <c r="BR145" i="3"/>
  <c r="BT145" i="3" s="1"/>
  <c r="BR144" i="3"/>
  <c r="BT144" i="3" s="1"/>
  <c r="BR143" i="3"/>
  <c r="BT143" i="3" s="1"/>
  <c r="BM145" i="3"/>
  <c r="BO145" i="3" s="1"/>
  <c r="BM144" i="3"/>
  <c r="BO144" i="3" s="1"/>
  <c r="BM143" i="3"/>
  <c r="BO143" i="3" s="1"/>
  <c r="BH145" i="3"/>
  <c r="BJ145" i="3" s="1"/>
  <c r="BH144" i="3"/>
  <c r="BJ144" i="3" s="1"/>
  <c r="BH143" i="3"/>
  <c r="BJ143" i="3" s="1"/>
  <c r="BC145" i="3"/>
  <c r="BE145" i="3" s="1"/>
  <c r="BC144" i="3"/>
  <c r="BE144" i="3" s="1"/>
  <c r="BC143" i="3"/>
  <c r="BE143" i="3" s="1"/>
  <c r="AX145" i="3"/>
  <c r="AZ145" i="3" s="1"/>
  <c r="AX144" i="3"/>
  <c r="AZ144" i="3" s="1"/>
  <c r="AX143" i="3"/>
  <c r="AZ143" i="3" s="1"/>
  <c r="AS145" i="3"/>
  <c r="AS144" i="3"/>
  <c r="AS143" i="3"/>
  <c r="AN145" i="3"/>
  <c r="AP145" i="3" s="1"/>
  <c r="AN144" i="3"/>
  <c r="AP144" i="3" s="1"/>
  <c r="AN143" i="3"/>
  <c r="AI145" i="3"/>
  <c r="AK145" i="3" s="1"/>
  <c r="AI144" i="3"/>
  <c r="AK144" i="3" s="1"/>
  <c r="AI143" i="3"/>
  <c r="AK143" i="3" s="1"/>
  <c r="AD145" i="3"/>
  <c r="AF145" i="3" s="1"/>
  <c r="AD144" i="3"/>
  <c r="AF144" i="3" s="1"/>
  <c r="AD143" i="3"/>
  <c r="AF143" i="3" s="1"/>
  <c r="Y145" i="3"/>
  <c r="AA145" i="3" s="1"/>
  <c r="Y144" i="3"/>
  <c r="AA144" i="3" s="1"/>
  <c r="Y143" i="3"/>
  <c r="AA143" i="3" s="1"/>
  <c r="T145" i="3"/>
  <c r="V145" i="3" s="1"/>
  <c r="T144" i="3"/>
  <c r="V144" i="3" s="1"/>
  <c r="T143" i="3"/>
  <c r="V143" i="3" s="1"/>
  <c r="O145" i="3"/>
  <c r="Q145" i="3" s="1"/>
  <c r="O144" i="3"/>
  <c r="Q144" i="3" s="1"/>
  <c r="O143" i="3"/>
  <c r="Q143" i="3" s="1"/>
  <c r="AU84" i="3" l="1"/>
  <c r="AT131" i="3"/>
  <c r="D131" i="3"/>
  <c r="AT122" i="3"/>
  <c r="AT115" i="3"/>
  <c r="AT108" i="3"/>
  <c r="AT80" i="3"/>
  <c r="AU144" i="3"/>
  <c r="D115" i="3"/>
  <c r="D122" i="3"/>
  <c r="D63" i="3"/>
  <c r="AU63" i="3"/>
  <c r="D48" i="3"/>
  <c r="AU48" i="3"/>
  <c r="AU42" i="3"/>
  <c r="D30" i="3"/>
  <c r="AU30" i="3"/>
  <c r="D145" i="3"/>
  <c r="AT24" i="3"/>
  <c r="AR143" i="3"/>
  <c r="AU143" i="3" s="1"/>
  <c r="D144" i="3"/>
  <c r="AT144" i="3"/>
  <c r="D6" i="3"/>
  <c r="AU6" i="3"/>
  <c r="AT145" i="3"/>
  <c r="AU145" i="3"/>
  <c r="CI143" i="3"/>
  <c r="CH143" i="3"/>
  <c r="D5" i="3"/>
  <c r="D143" i="3" l="1"/>
  <c r="AT143" i="3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l="1"/>
  <c r="V5" i="3" s="1"/>
  <c r="W5" i="3" s="1"/>
  <c r="X5" i="3" s="1"/>
  <c r="Y5" i="3" s="1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s="1"/>
  <c r="AT5" i="3" s="1"/>
  <c r="AU5" i="3" s="1"/>
  <c r="AV5" i="3" s="1"/>
  <c r="AW5" i="3" s="1"/>
  <c r="AX5" i="3" s="1"/>
  <c r="AY5" i="3" l="1"/>
  <c r="AZ5" i="3" s="1"/>
  <c r="BA5" i="3" s="1"/>
  <c r="BB5" i="3" s="1"/>
  <c r="BC5" i="3" s="1"/>
  <c r="BD5" i="3" l="1"/>
  <c r="BE5" i="3" s="1"/>
  <c r="BF5" i="3" s="1"/>
  <c r="BG5" i="3" s="1"/>
  <c r="BH5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CE5" i="3" s="1"/>
  <c r="CF5" i="3" s="1"/>
  <c r="CG5" i="3" s="1"/>
  <c r="CH5" i="3" l="1"/>
  <c r="CI5" i="3" s="1"/>
  <c r="CJ5" i="3" s="1"/>
  <c r="CK5" i="3" s="1"/>
  <c r="CL5" i="3" s="1"/>
  <c r="CM5" i="3" l="1"/>
  <c r="CN5" i="3" s="1"/>
  <c r="CO5" i="3" s="1"/>
  <c r="CP5" i="3" s="1"/>
  <c r="CQ5" i="3" s="1"/>
  <c r="CR5" i="3" l="1"/>
  <c r="CS5" i="3" s="1"/>
  <c r="CT5" i="3" s="1"/>
  <c r="CU5" i="3" s="1"/>
  <c r="CV5" i="3" s="1"/>
  <c r="CW5" i="3" l="1"/>
  <c r="CX5" i="3" s="1"/>
  <c r="CY5" i="3" s="1"/>
  <c r="CZ5" i="3" s="1"/>
  <c r="DA5" i="3" s="1"/>
  <c r="DB5" i="3" l="1"/>
  <c r="DC5" i="3" s="1"/>
  <c r="DD5" i="3" s="1"/>
  <c r="DE5" i="3" s="1"/>
  <c r="DF5" i="3" s="1"/>
  <c r="DG5" i="3" l="1"/>
  <c r="DH5" i="3" s="1"/>
  <c r="DI5" i="3" s="1"/>
  <c r="DJ5" i="3" s="1"/>
  <c r="DK5" i="3" l="1"/>
  <c r="DL5" i="3" l="1"/>
  <c r="DM5" i="3" s="1"/>
  <c r="DN5" i="3" s="1"/>
  <c r="DO5" i="3" s="1"/>
  <c r="DP5" i="3" s="1"/>
  <c r="DQ5" i="3" s="1"/>
  <c r="DR5" i="3" s="1"/>
  <c r="DS5" i="3" l="1"/>
  <c r="DT5" i="3" s="1"/>
  <c r="DU5" i="3" s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L45" i="3" l="1"/>
  <c r="L95" i="3"/>
  <c r="L121" i="3"/>
  <c r="L68" i="3"/>
  <c r="L14" i="3"/>
  <c r="L34" i="3"/>
  <c r="L87" i="3"/>
  <c r="L108" i="3"/>
  <c r="L9" i="3"/>
  <c r="L127" i="3"/>
  <c r="L140" i="3"/>
  <c r="L65" i="3"/>
  <c r="L139" i="3"/>
  <c r="L62" i="3"/>
  <c r="L49" i="3"/>
  <c r="L31" i="3"/>
  <c r="L39" i="3"/>
  <c r="L125" i="3"/>
  <c r="L53" i="3"/>
  <c r="L27" i="3"/>
  <c r="L109" i="3"/>
  <c r="L100" i="3"/>
  <c r="L132" i="3"/>
  <c r="L142" i="3"/>
  <c r="L104" i="3"/>
  <c r="L26" i="3"/>
  <c r="L86" i="3"/>
  <c r="L74" i="3"/>
  <c r="L35" i="3"/>
  <c r="L88" i="3"/>
  <c r="L16" i="3"/>
  <c r="L33" i="3"/>
  <c r="L60" i="3"/>
  <c r="L106" i="3"/>
  <c r="L78" i="3"/>
  <c r="L44" i="3"/>
  <c r="L73" i="3"/>
  <c r="L13" i="3"/>
  <c r="L111" i="3"/>
  <c r="L59" i="3"/>
  <c r="L10" i="3"/>
  <c r="L54" i="3"/>
  <c r="L71" i="3"/>
  <c r="L98" i="3"/>
  <c r="L82" i="3"/>
  <c r="L38" i="3"/>
  <c r="L61" i="3"/>
  <c r="L40" i="3"/>
  <c r="L129" i="3"/>
  <c r="L79" i="3"/>
  <c r="L118" i="3"/>
  <c r="L47" i="3"/>
  <c r="K108" i="3"/>
  <c r="L110" i="3"/>
  <c r="L91" i="3"/>
  <c r="L81" i="3"/>
  <c r="L25" i="3"/>
  <c r="L116" i="3"/>
  <c r="L58" i="3"/>
  <c r="L133" i="3"/>
  <c r="L8" i="3"/>
  <c r="L17" i="3"/>
  <c r="L77" i="3"/>
  <c r="L123" i="3"/>
  <c r="L21" i="3"/>
  <c r="L102" i="3"/>
  <c r="L67" i="3"/>
  <c r="L36" i="3"/>
  <c r="L22" i="3"/>
  <c r="L128" i="3"/>
  <c r="L23" i="3"/>
  <c r="L72" i="3"/>
  <c r="L66" i="3"/>
  <c r="L113" i="3"/>
  <c r="L105" i="3"/>
  <c r="L141" i="3"/>
  <c r="L92" i="3"/>
  <c r="L107" i="3"/>
  <c r="L70" i="3"/>
  <c r="L19" i="3"/>
  <c r="L136" i="3"/>
  <c r="L120" i="3"/>
  <c r="L32" i="3"/>
  <c r="L83" i="3"/>
  <c r="L55" i="3"/>
  <c r="L130" i="3"/>
  <c r="L51" i="3"/>
  <c r="K17" i="3"/>
  <c r="K9" i="3"/>
  <c r="K77" i="3"/>
  <c r="K47" i="3"/>
  <c r="K39" i="3"/>
  <c r="K133" i="3"/>
  <c r="L126" i="3"/>
  <c r="K100" i="3"/>
  <c r="L117" i="3"/>
  <c r="K129" i="3"/>
  <c r="K67" i="3"/>
  <c r="L134" i="3"/>
  <c r="K36" i="3"/>
  <c r="K22" i="3"/>
  <c r="L93" i="3"/>
  <c r="K61" i="3"/>
  <c r="K27" i="3"/>
  <c r="K128" i="3"/>
  <c r="K23" i="3"/>
  <c r="K72" i="3"/>
  <c r="K66" i="3"/>
  <c r="K113" i="3"/>
  <c r="L137" i="3"/>
  <c r="K141" i="3"/>
  <c r="K79" i="3"/>
  <c r="L50" i="3"/>
  <c r="L135" i="3"/>
  <c r="L103" i="3"/>
  <c r="L89" i="3"/>
  <c r="L52" i="3"/>
  <c r="L114" i="3"/>
  <c r="L37" i="3"/>
  <c r="L43" i="3"/>
  <c r="L112" i="3"/>
  <c r="L124" i="3"/>
  <c r="L64" i="3"/>
  <c r="K142" i="3"/>
  <c r="K104" i="3"/>
  <c r="K26" i="3"/>
  <c r="K86" i="3"/>
  <c r="K74" i="3"/>
  <c r="L15" i="3"/>
  <c r="K68" i="3"/>
  <c r="K125" i="3"/>
  <c r="K16" i="3"/>
  <c r="K33" i="3"/>
  <c r="L12" i="3"/>
  <c r="K60" i="3"/>
  <c r="L41" i="3"/>
  <c r="K78" i="3"/>
  <c r="K95" i="3"/>
  <c r="K44" i="3"/>
  <c r="L57" i="3"/>
  <c r="K87" i="3"/>
  <c r="K13" i="3"/>
  <c r="K59" i="3"/>
  <c r="K10" i="3"/>
  <c r="K54" i="3"/>
  <c r="K71" i="3"/>
  <c r="L97" i="3"/>
  <c r="K82" i="3"/>
  <c r="K38" i="3"/>
  <c r="L99" i="3"/>
  <c r="L76" i="3"/>
  <c r="L85" i="3"/>
  <c r="L96" i="3"/>
  <c r="L46" i="3"/>
  <c r="L56" i="3"/>
  <c r="L84" i="3"/>
  <c r="L90" i="3"/>
  <c r="L119" i="3"/>
  <c r="K145" i="3"/>
  <c r="L24" i="3"/>
  <c r="L48" i="3"/>
  <c r="L122" i="3"/>
  <c r="L101" i="3"/>
  <c r="L6" i="3"/>
  <c r="L30" i="3"/>
  <c r="L20" i="3"/>
  <c r="L94" i="3"/>
  <c r="L29" i="3"/>
  <c r="K11" i="3"/>
  <c r="L11" i="3"/>
  <c r="K96" i="3"/>
  <c r="K56" i="3"/>
  <c r="K84" i="3"/>
  <c r="K90" i="3"/>
  <c r="L80" i="3"/>
  <c r="L42" i="3"/>
  <c r="L28" i="3"/>
  <c r="L75" i="3"/>
  <c r="K6" i="3"/>
  <c r="K89" i="3"/>
  <c r="K51" i="3"/>
  <c r="K32" i="3"/>
  <c r="K40" i="3"/>
  <c r="K65" i="3"/>
  <c r="K110" i="3"/>
  <c r="K140" i="3"/>
  <c r="K130" i="3"/>
  <c r="K52" i="3"/>
  <c r="K58" i="3"/>
  <c r="K107" i="3"/>
  <c r="K127" i="3"/>
  <c r="K121" i="3"/>
  <c r="K50" i="3"/>
  <c r="K45" i="3"/>
  <c r="K21" i="3"/>
  <c r="K103" i="3"/>
  <c r="L138" i="3"/>
  <c r="K105" i="3"/>
  <c r="K80" i="3"/>
  <c r="K42" i="3"/>
  <c r="K28" i="3"/>
  <c r="K29" i="3"/>
  <c r="K75" i="3"/>
  <c r="K64" i="3"/>
  <c r="K43" i="3"/>
  <c r="K25" i="3"/>
  <c r="K109" i="3"/>
  <c r="K106" i="3"/>
  <c r="K55" i="3"/>
  <c r="K62" i="3"/>
  <c r="K120" i="3"/>
  <c r="K53" i="3"/>
  <c r="K37" i="3"/>
  <c r="K114" i="3"/>
  <c r="K135" i="3"/>
  <c r="K14" i="3"/>
  <c r="K83" i="3"/>
  <c r="K124" i="3"/>
  <c r="K116" i="3"/>
  <c r="K112" i="3"/>
  <c r="K46" i="3"/>
  <c r="K15" i="3"/>
  <c r="K88" i="3"/>
  <c r="K117" i="3"/>
  <c r="K136" i="3"/>
  <c r="K119" i="3"/>
  <c r="K134" i="3"/>
  <c r="K24" i="3"/>
  <c r="K34" i="3"/>
  <c r="K48" i="3"/>
  <c r="K137" i="3"/>
  <c r="K122" i="3"/>
  <c r="K126" i="3"/>
  <c r="K101" i="3"/>
  <c r="K132" i="3"/>
  <c r="K35" i="3"/>
  <c r="K99" i="3"/>
  <c r="K30" i="3"/>
  <c r="K20" i="3"/>
  <c r="K94" i="3"/>
  <c r="L63" i="3"/>
  <c r="K70" i="3"/>
  <c r="L131" i="3"/>
  <c r="K18" i="3"/>
  <c r="L18" i="3"/>
  <c r="L115" i="3"/>
  <c r="K63" i="3"/>
  <c r="K131" i="3"/>
  <c r="K69" i="3"/>
  <c r="L69" i="3"/>
  <c r="K49" i="3"/>
  <c r="K8" i="3"/>
  <c r="K85" i="3"/>
  <c r="K57" i="3"/>
  <c r="K143" i="3"/>
  <c r="L143" i="3"/>
  <c r="K123" i="3"/>
  <c r="K102" i="3"/>
  <c r="K97" i="3"/>
  <c r="K19" i="3"/>
  <c r="K76" i="3"/>
  <c r="K139" i="3"/>
  <c r="K91" i="3"/>
  <c r="K111" i="3"/>
  <c r="K81" i="3"/>
  <c r="K98" i="3"/>
  <c r="K93" i="3"/>
  <c r="K115" i="3"/>
  <c r="K41" i="3"/>
  <c r="K12" i="3"/>
  <c r="K31" i="3"/>
  <c r="K92" i="3"/>
  <c r="K118" i="3"/>
  <c r="K73" i="3"/>
  <c r="K138" i="3"/>
  <c r="L144" i="3" l="1"/>
  <c r="K144" i="3"/>
  <c r="L145" i="3"/>
  <c r="G9" i="3"/>
  <c r="G47" i="3"/>
  <c r="G87" i="3"/>
  <c r="G38" i="3"/>
  <c r="G77" i="3"/>
  <c r="G67" i="3"/>
  <c r="G74" i="3"/>
  <c r="G33" i="3"/>
  <c r="G95" i="3"/>
  <c r="G89" i="3"/>
  <c r="G50" i="3"/>
  <c r="G116" i="3"/>
  <c r="G137" i="3"/>
  <c r="G20" i="3"/>
  <c r="G40" i="3"/>
  <c r="G58" i="3"/>
  <c r="G25" i="3"/>
  <c r="G62" i="3"/>
  <c r="G114" i="3"/>
  <c r="G46" i="3"/>
  <c r="G8" i="3"/>
  <c r="G61" i="3"/>
  <c r="G125" i="3"/>
  <c r="G44" i="3"/>
  <c r="G128" i="3"/>
  <c r="G13" i="3"/>
  <c r="G140" i="3"/>
  <c r="G112" i="3"/>
  <c r="G64" i="3"/>
  <c r="G37" i="3"/>
  <c r="G34" i="3"/>
  <c r="G85" i="3"/>
  <c r="G18" i="3"/>
  <c r="G81" i="3"/>
  <c r="G94" i="3"/>
  <c r="G139" i="3"/>
  <c r="G80" i="3"/>
  <c r="G100" i="3"/>
  <c r="G59" i="3"/>
  <c r="G113" i="3"/>
  <c r="G141" i="3"/>
  <c r="G130" i="3"/>
  <c r="G91" i="3"/>
  <c r="G105" i="3"/>
  <c r="G126" i="3"/>
  <c r="G110" i="3"/>
  <c r="G21" i="3"/>
  <c r="G15" i="3"/>
  <c r="G35" i="3"/>
  <c r="G104" i="3"/>
  <c r="G54" i="3"/>
  <c r="G23" i="3"/>
  <c r="G109" i="3"/>
  <c r="G88" i="3"/>
  <c r="G124" i="3"/>
  <c r="G92" i="3"/>
  <c r="G41" i="3"/>
  <c r="G129" i="3"/>
  <c r="G78" i="3"/>
  <c r="G82" i="3"/>
  <c r="G17" i="3"/>
  <c r="G133" i="3"/>
  <c r="G79" i="3"/>
  <c r="G68" i="3"/>
  <c r="G60" i="3"/>
  <c r="G10" i="3"/>
  <c r="G52" i="3"/>
  <c r="G55" i="3"/>
  <c r="G134" i="3"/>
  <c r="G132" i="3"/>
  <c r="G51" i="3"/>
  <c r="G65" i="3"/>
  <c r="G45" i="3"/>
  <c r="G106" i="3"/>
  <c r="G53" i="3"/>
  <c r="G14" i="3"/>
  <c r="G119" i="3"/>
  <c r="G19" i="3"/>
  <c r="G86" i="3"/>
  <c r="G36" i="3"/>
  <c r="G39" i="3"/>
  <c r="G26" i="3"/>
  <c r="G32" i="3"/>
  <c r="G135" i="3"/>
  <c r="G121" i="3"/>
  <c r="G120" i="3"/>
  <c r="G136" i="3"/>
  <c r="G98" i="3"/>
  <c r="G118" i="3"/>
  <c r="G12" i="3"/>
  <c r="G93" i="3"/>
  <c r="G97" i="3"/>
  <c r="G111" i="3"/>
  <c r="G73" i="3"/>
  <c r="G16" i="3"/>
  <c r="G72" i="3"/>
  <c r="G66" i="3"/>
  <c r="G142" i="3"/>
  <c r="G127" i="3"/>
  <c r="G103" i="3"/>
  <c r="G43" i="3"/>
  <c r="G99" i="3"/>
  <c r="G107" i="3"/>
  <c r="G29" i="3"/>
  <c r="G117" i="3"/>
  <c r="G76" i="3"/>
  <c r="G22" i="3"/>
  <c r="G27" i="3"/>
  <c r="G71" i="3"/>
  <c r="G83" i="3"/>
  <c r="G28" i="3"/>
  <c r="G49" i="3"/>
  <c r="F122" i="3"/>
  <c r="G122" i="3"/>
  <c r="G56" i="3"/>
  <c r="G57" i="3"/>
  <c r="G123" i="3"/>
  <c r="G102" i="3"/>
  <c r="G69" i="3"/>
  <c r="G30" i="3"/>
  <c r="G48" i="3"/>
  <c r="G96" i="3"/>
  <c r="G7" i="3"/>
  <c r="G63" i="3"/>
  <c r="G138" i="3"/>
  <c r="G6" i="3"/>
  <c r="G115" i="3"/>
  <c r="F6" i="3"/>
  <c r="G42" i="3"/>
  <c r="F42" i="3"/>
  <c r="F56" i="3"/>
  <c r="G101" i="3"/>
  <c r="F101" i="3"/>
  <c r="G70" i="3"/>
  <c r="G31" i="3"/>
  <c r="G24" i="3"/>
  <c r="F69" i="3"/>
  <c r="G108" i="3"/>
  <c r="F108" i="3"/>
  <c r="G75" i="3"/>
  <c r="F75" i="3"/>
  <c r="F48" i="3"/>
  <c r="G90" i="3"/>
  <c r="F90" i="3"/>
  <c r="G84" i="3"/>
  <c r="F84" i="3"/>
  <c r="G131" i="3"/>
  <c r="G11" i="3"/>
  <c r="F24" i="3"/>
  <c r="F138" i="3"/>
  <c r="F30" i="3"/>
  <c r="F115" i="3"/>
  <c r="F131" i="3"/>
  <c r="F11" i="3"/>
  <c r="F80" i="3"/>
  <c r="F96" i="3"/>
  <c r="F63" i="3"/>
  <c r="F18" i="3"/>
  <c r="G144" i="3" l="1"/>
  <c r="G145" i="3"/>
  <c r="G143" i="3"/>
  <c r="F82" i="3"/>
  <c r="F10" i="3"/>
  <c r="F65" i="3"/>
  <c r="F61" i="3"/>
  <c r="F13" i="3"/>
  <c r="F37" i="3"/>
  <c r="F81" i="3"/>
  <c r="F100" i="3"/>
  <c r="F130" i="3"/>
  <c r="F110" i="3"/>
  <c r="F104" i="3"/>
  <c r="F88" i="3"/>
  <c r="F78" i="3"/>
  <c r="F12" i="3"/>
  <c r="F134" i="3"/>
  <c r="F38" i="3"/>
  <c r="F94" i="3"/>
  <c r="F31" i="3"/>
  <c r="F27" i="3"/>
  <c r="F20" i="3"/>
  <c r="F128" i="3"/>
  <c r="F25" i="3"/>
  <c r="F60" i="3"/>
  <c r="F45" i="3"/>
  <c r="F102" i="3"/>
  <c r="F129" i="3"/>
  <c r="F132" i="3"/>
  <c r="F86" i="3"/>
  <c r="F66" i="3"/>
  <c r="F107" i="3"/>
  <c r="F28" i="3"/>
  <c r="F79" i="3"/>
  <c r="F73" i="3"/>
  <c r="F119" i="3"/>
  <c r="F33" i="3"/>
  <c r="F59" i="3"/>
  <c r="F70" i="3"/>
  <c r="F126" i="3"/>
  <c r="F39" i="3"/>
  <c r="F121" i="3"/>
  <c r="F118" i="3"/>
  <c r="F16" i="3"/>
  <c r="F117" i="3"/>
  <c r="F52" i="3"/>
  <c r="F142" i="3"/>
  <c r="F36" i="3"/>
  <c r="F140" i="3"/>
  <c r="F72" i="3"/>
  <c r="F109" i="3"/>
  <c r="F141" i="3"/>
  <c r="F87" i="3"/>
  <c r="F74" i="3"/>
  <c r="F50" i="3"/>
  <c r="F114" i="3"/>
  <c r="F99" i="3"/>
  <c r="F58" i="3"/>
  <c r="F123" i="3"/>
  <c r="F133" i="3"/>
  <c r="F112" i="3"/>
  <c r="F105" i="3"/>
  <c r="F53" i="3"/>
  <c r="F54" i="3"/>
  <c r="F137" i="3"/>
  <c r="F67" i="3"/>
  <c r="F43" i="3"/>
  <c r="F83" i="3"/>
  <c r="F124" i="3"/>
  <c r="F136" i="3"/>
  <c r="F26" i="3"/>
  <c r="F47" i="3"/>
  <c r="F77" i="3"/>
  <c r="F55" i="3"/>
  <c r="F85" i="3"/>
  <c r="F15" i="3"/>
  <c r="F76" i="3"/>
  <c r="F135" i="3"/>
  <c r="F120" i="3"/>
  <c r="F68" i="3"/>
  <c r="F22" i="3"/>
  <c r="F7" i="3"/>
  <c r="F97" i="3"/>
  <c r="F93" i="3"/>
  <c r="F17" i="3"/>
  <c r="F57" i="3"/>
  <c r="F95" i="3"/>
  <c r="F51" i="3"/>
  <c r="F34" i="3"/>
  <c r="F8" i="3"/>
  <c r="F145" i="3"/>
  <c r="F44" i="3"/>
  <c r="F92" i="3"/>
  <c r="F35" i="3"/>
  <c r="F62" i="3"/>
  <c r="F19" i="3"/>
  <c r="F71" i="3"/>
  <c r="F106" i="3"/>
  <c r="F139" i="3"/>
  <c r="F23" i="3"/>
  <c r="F29" i="3"/>
  <c r="F64" i="3"/>
  <c r="F21" i="3"/>
  <c r="F14" i="3"/>
  <c r="F41" i="3"/>
  <c r="F49" i="3"/>
  <c r="F89" i="3"/>
  <c r="F127" i="3"/>
  <c r="F116" i="3"/>
  <c r="F9" i="3"/>
  <c r="F98" i="3"/>
  <c r="F103" i="3"/>
  <c r="F113" i="3"/>
  <c r="F46" i="3"/>
  <c r="F111" i="3"/>
  <c r="F125" i="3"/>
  <c r="F32" i="3"/>
  <c r="F91" i="3"/>
  <c r="F40" i="3"/>
  <c r="F144" i="3" l="1"/>
  <c r="DK6" i="3"/>
  <c r="C143" i="3" l="1"/>
  <c r="F143" i="3" s="1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R8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2024 году поступила плата за публичный серветут в сумме 73,01 руб.</t>
        </r>
      </text>
    </comment>
    <comment ref="AQ9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невыясненные поступления в сумме -110000,00 руб.
</t>
        </r>
      </text>
    </comment>
    <comment ref="AR3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поступила плата по соглашениям об установлении сервитута в сумме 30,15 рублей
</t>
        </r>
      </text>
    </comment>
    <comment ref="AQ49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возврату невыясненных поступлений в сумме 0,80 руб.</t>
        </r>
      </text>
    </comment>
    <comment ref="AQ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плате по соглашениям об установлении сервитута в сумме 902,92 рублей</t>
        </r>
      </text>
    </comment>
    <comment ref="AR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поступления доходов от платы по соглашениям об установлении сервитута составили 902,92 рублей</t>
        </r>
      </text>
    </comment>
    <comment ref="AS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поступление доходов от платы по соглашениям об установлении сервитута составило 902,92 руб.</t>
        </r>
      </text>
    </comment>
    <comment ref="AQ61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плате по соглашениям об установлении сервитута в сумме 376,41 руб.</t>
        </r>
      </text>
    </comment>
    <comment ref="AR61" authorId="0" shapeId="0">
      <text>
        <r>
          <rPr>
            <b/>
            <sz val="9"/>
            <color indexed="81"/>
            <rFont val="Tahoma"/>
            <charset val="1"/>
          </rPr>
          <t xml:space="preserve">Пануева Светлана Александровна:
</t>
        </r>
        <r>
          <rPr>
            <sz val="9"/>
            <color indexed="81"/>
            <rFont val="Tahoma"/>
            <family val="2"/>
            <charset val="204"/>
          </rPr>
          <t>В</t>
        </r>
        <r>
          <rPr>
            <sz val="9"/>
            <color indexed="81"/>
            <rFont val="Tahoma"/>
            <charset val="1"/>
          </rPr>
          <t xml:space="preserve"> 2024 году поступления доходов от платы по соглашениям об установлении сервитута составили 376,41 руб.</t>
        </r>
      </text>
    </comment>
    <comment ref="AR64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2024 году поступили доходы от продажи квартир в сумме 199020 руб.
</t>
        </r>
      </text>
    </comment>
    <comment ref="AQ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продажи квартир в сумме 181625,00 руб.</t>
        </r>
      </text>
    </comment>
    <comment ref="AR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2024 году поступили доходы от продажи квартир в сумме 181625,00 руб.</t>
        </r>
      </text>
    </comment>
    <comment ref="AR67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2024 году поступили доходы от платы по соглашениям об установлении сервитута в сумме 0,80 руб. 
</t>
        </r>
      </text>
    </comment>
    <comment ref="AQ7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плате за публичный сервитут в сумме 2000,93 руб.</t>
        </r>
      </text>
    </comment>
    <comment ref="AR7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поступления по плате за публичный сервитут составили 2000,93 руб.</t>
        </r>
      </text>
    </comment>
    <comment ref="AQ8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доходам от перечисления части прибыли МУП, остающейся после уплаты налогов и обязательных платежей, в сумме 1358,00 руб.</t>
        </r>
      </text>
    </comment>
    <comment ref="AR8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поступление доходов от перечисления части прибыли МУП, остающейся после уплаты налогов и обязательных платежей, составило 1357,24 руб.</t>
        </r>
      </text>
    </comment>
    <comment ref="AR8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поступили доходы от платы по соглашениям об установлении сервитута в сумме 38,71 руб. и платы за публичный сервитут в сумме 34,79 руб.
</t>
        </r>
      </text>
    </comment>
    <comment ref="AQ88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2024 год утверждены бюджетные назначения по плате за публичный сервитут в сумме 17456,25 руб.</t>
        </r>
      </text>
    </comment>
    <comment ref="AR88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поступлениядоходов от платы за публичный сервитут составили 17456,25 руб.</t>
        </r>
      </text>
    </comment>
    <comment ref="AR141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В 2024 году поступление прочих неналоговых доходов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поселения, составило 5209,95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<sst xmlns="http://schemas.openxmlformats.org/spreadsheetml/2006/main" count="293" uniqueCount="175">
  <si>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</si>
  <si>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</si>
  <si>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</si>
  <si>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</si>
  <si>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</si>
  <si>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</si>
  <si>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</si>
  <si>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</si>
  <si>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</si>
  <si>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</si>
  <si>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</si>
  <si>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</si>
  <si>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</si>
  <si>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</si>
  <si>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</si>
  <si>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</si>
  <si>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</si>
  <si>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</si>
  <si>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</si>
  <si>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</si>
  <si>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</si>
  <si>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</si>
  <si>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</si>
  <si>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</si>
  <si>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</si>
  <si>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</si>
  <si>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</si>
  <si>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</si>
  <si>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</si>
  <si>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</si>
  <si>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</si>
  <si>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</si>
  <si>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</si>
  <si>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</si>
  <si>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</si>
  <si>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</si>
  <si>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</si>
  <si>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</si>
  <si>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</si>
  <si>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</si>
  <si>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</si>
  <si>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</si>
  <si>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</si>
  <si>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</si>
  <si>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</si>
  <si>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</si>
  <si>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</si>
  <si>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</si>
  <si>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</si>
  <si>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</si>
  <si>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</si>
  <si>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</si>
  <si>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</si>
  <si>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</si>
  <si>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</si>
  <si>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</si>
  <si>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</si>
  <si>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</si>
  <si>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</si>
  <si>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</si>
  <si>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</si>
  <si>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</si>
  <si>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</si>
  <si>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</si>
  <si>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</si>
  <si>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</si>
  <si>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</si>
  <si>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</si>
  <si>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</si>
  <si>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</si>
  <si>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</si>
  <si>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</si>
  <si>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</si>
  <si>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</si>
  <si>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</si>
  <si>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</si>
  <si>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</si>
  <si>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</si>
  <si>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</si>
  <si>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</si>
  <si>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</si>
  <si>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</si>
  <si>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</si>
  <si>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</si>
  <si>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</si>
  <si>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</si>
  <si>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</si>
  <si>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</si>
  <si>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</si>
  <si>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</si>
  <si>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</si>
  <si>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</si>
  <si>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</si>
  <si>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</si>
  <si>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</si>
  <si>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</si>
  <si>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</si>
  <si>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</si>
  <si>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</si>
  <si>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</si>
  <si>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</si>
  <si>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</si>
  <si>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</si>
  <si>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</si>
  <si>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</si>
  <si>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</si>
  <si>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</si>
  <si>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</si>
  <si>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</si>
  <si>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</si>
  <si>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</si>
  <si>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</si>
  <si>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</si>
  <si>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</si>
  <si>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</si>
  <si>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</si>
  <si>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</si>
  <si>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</si>
  <si>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</si>
  <si>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</si>
  <si>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</si>
  <si>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</si>
  <si>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</si>
  <si>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</si>
  <si>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</si>
  <si>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</si>
  <si>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</si>
  <si>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</si>
  <si>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</si>
  <si>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</si>
  <si>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</si>
  <si>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</si>
  <si>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</si>
  <si>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</si>
  <si>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</si>
  <si>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</si>
  <si>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</si>
  <si>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</si>
  <si>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</si>
  <si>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</si>
  <si>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</si>
  <si>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</si>
  <si>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</si>
  <si>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</si>
  <si>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</si>
  <si>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</si>
  <si>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</si>
  <si>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</si>
  <si>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</si>
  <si>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</si>
  <si>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</si>
  <si>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</si>
  <si>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</si>
  <si>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</si>
  <si>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</si>
  <si>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</si>
  <si>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</si>
  <si>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</si>
  <si>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</si>
  <si>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</si>
  <si>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</si>
  <si>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</si>
  <si>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</si>
  <si>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</si>
  <si>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</si>
  <si>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</si>
  <si>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</si>
  <si>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</si>
  <si>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</si>
  <si>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2024 год</t>
  </si>
  <si>
    <t>Процент исполнения доходов на 01.01.2025</t>
  </si>
  <si>
    <t>Темп роста (снижения) (2024 к 2023)</t>
  </si>
  <si>
    <t xml:space="preserve">Исполнено за 2024 год </t>
  </si>
  <si>
    <t xml:space="preserve">Исполнено за 2023 год </t>
  </si>
  <si>
    <t>Исполнение налоговых и неналоговых доходов бюджетов поселений по состоянию на 01.01.2025 года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</si>
</sst>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2" fillId="0" borderId="5">
      <alignment horizontal="right"/>
    </xf>
    <xf numFmtId="0" fontId="1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3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0" fontId="9" fillId="0" borderId="0" xfId="1" applyFont="1"/>
    <xf numFmtId="0" fontId="5" fillId="16" borderId="2" xfId="1" applyFont="1" applyFill="1" applyBorder="1" applyAlignment="1">
      <alignment vertical="top" wrapText="1" readingOrder="1"/>
    </xf>
    <xf numFmtId="0" fontId="4" fillId="15" borderId="2" xfId="1" applyFont="1" applyFill="1" applyBorder="1" applyAlignment="1">
      <alignment vertical="top" wrapText="1" readingOrder="1"/>
    </xf>
    <xf numFmtId="0" fontId="10" fillId="0" borderId="0" xfId="1" applyFont="1" applyAlignment="1">
      <alignment vertical="center"/>
    </xf>
    <xf numFmtId="0" fontId="4" fillId="0" borderId="1" xfId="1" applyFont="1" applyBorder="1" applyAlignment="1">
      <alignment horizontal="justify" vertical="top"/>
    </xf>
    <xf numFmtId="0" fontId="6" fillId="0" borderId="0" xfId="1" applyFont="1" applyAlignment="1">
      <alignment vertical="top"/>
    </xf>
    <xf numFmtId="0" fontId="4" fillId="15" borderId="1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1" xfId="1" applyFont="1" applyBorder="1" applyAlignment="1">
      <alignment horizontal="center" wrapText="1"/>
    </xf>
    <xf numFmtId="0" fontId="10" fillId="0" borderId="0" xfId="1" applyFont="1"/>
    <xf numFmtId="0" fontId="4" fillId="0" borderId="1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1" xfId="1" applyNumberFormat="1" applyFont="1" applyFill="1" applyBorder="1" applyAlignment="1">
      <alignment horizontal="right" wrapText="1"/>
    </xf>
    <xf numFmtId="4" fontId="5" fillId="16" borderId="1" xfId="1" applyNumberFormat="1" applyFont="1" applyFill="1" applyBorder="1" applyAlignment="1">
      <alignment horizontal="right" shrinkToFit="1"/>
    </xf>
    <xf numFmtId="164" fontId="5" fillId="16" borderId="1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wrapText="1" readingOrder="1"/>
    </xf>
    <xf numFmtId="164" fontId="4" fillId="15" borderId="1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wrapText="1" readingOrder="1"/>
    </xf>
    <xf numFmtId="0" fontId="8" fillId="0" borderId="0" xfId="1" applyFont="1"/>
    <xf numFmtId="0" fontId="4" fillId="15" borderId="0" xfId="1" applyFont="1" applyFill="1"/>
    <xf numFmtId="4" fontId="5" fillId="16" borderId="1" xfId="1" applyNumberFormat="1" applyFont="1" applyFill="1" applyBorder="1" applyAlignment="1">
      <alignment wrapText="1" readingOrder="1"/>
    </xf>
    <xf numFmtId="4" fontId="11" fillId="0" borderId="1" xfId="0" applyNumberFormat="1" applyFont="1" applyBorder="1"/>
    <xf numFmtId="4" fontId="11" fillId="15" borderId="1" xfId="0" applyNumberFormat="1" applyFont="1" applyFill="1" applyBorder="1"/>
    <xf numFmtId="0" fontId="5" fillId="16" borderId="4" xfId="1" applyFont="1" applyFill="1" applyBorder="1" applyAlignment="1">
      <alignment horizontal="justify" vertical="center" wrapText="1"/>
    </xf>
    <xf numFmtId="0" fontId="10" fillId="0" borderId="1" xfId="1" applyFont="1" applyBorder="1" applyAlignment="1">
      <alignment vertical="center"/>
    </xf>
    <xf numFmtId="0" fontId="8" fillId="0" borderId="1" xfId="1" applyFont="1" applyBorder="1"/>
    <xf numFmtId="4" fontId="5" fillId="16" borderId="1" xfId="1" applyNumberFormat="1" applyFont="1" applyFill="1" applyBorder="1" applyAlignment="1">
      <alignment horizontal="right" wrapText="1"/>
    </xf>
    <xf numFmtId="0" fontId="14" fillId="0" borderId="0" xfId="1" applyFont="1"/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4" fontId="4" fillId="15" borderId="1" xfId="1" applyNumberFormat="1" applyFont="1" applyFill="1" applyBorder="1" applyAlignment="1">
      <alignment horizontal="right" shrinkToFit="1"/>
    </xf>
    <xf numFmtId="0" fontId="8" fillId="15" borderId="1" xfId="1" applyFont="1" applyFill="1" applyBorder="1" applyAlignment="1">
      <alignment horizontal="center" vertical="top" wrapText="1"/>
    </xf>
    <xf numFmtId="4" fontId="5" fillId="16" borderId="1" xfId="1" applyNumberFormat="1" applyFont="1" applyFill="1" applyBorder="1" applyAlignment="1">
      <alignment wrapText="1"/>
    </xf>
    <xf numFmtId="4" fontId="5" fillId="16" borderId="1" xfId="1" applyNumberFormat="1" applyFont="1" applyFill="1" applyBorder="1" applyAlignment="1">
      <alignment horizontal="right" shrinkToFit="1"/>
    </xf>
    <xf numFmtId="0" fontId="14" fillId="0" borderId="0" xfId="1" applyFont="1" applyAlignment="1">
      <alignment horizontal="justify"/>
    </xf>
    <xf numFmtId="4" fontId="4" fillId="0" borderId="2" xfId="1" applyNumberFormat="1" applyFont="1" applyFill="1" applyBorder="1" applyAlignment="1">
      <alignment wrapText="1" readingOrder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horizontal="right"/>
    </xf>
    <xf numFmtId="0" fontId="3" fillId="0" borderId="0" xfId="1" applyFont="1" applyFill="1"/>
    <xf numFmtId="0" fontId="3" fillId="0" borderId="1" xfId="1" applyFill="1" applyBorder="1"/>
    <xf numFmtId="0" fontId="14" fillId="0" borderId="1" xfId="1" applyFont="1" applyFill="1" applyBorder="1"/>
    <xf numFmtId="0" fontId="3" fillId="3" borderId="1" xfId="1" applyFill="1" applyBorder="1"/>
    <xf numFmtId="0" fontId="14" fillId="3" borderId="1" xfId="1" applyFont="1" applyFill="1" applyBorder="1"/>
    <xf numFmtId="0" fontId="7" fillId="0" borderId="2" xfId="1" applyFont="1" applyBorder="1" applyAlignment="1">
      <alignment horizontal="center" vertical="center" wrapText="1"/>
    </xf>
    <xf numFmtId="0" fontId="3" fillId="0" borderId="2" xfId="1" applyFill="1" applyBorder="1"/>
    <xf numFmtId="0" fontId="3" fillId="0" borderId="0" xfId="1" applyBorder="1"/>
    <xf numFmtId="0" fontId="6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9" fillId="0" borderId="0" xfId="1" applyFont="1" applyBorder="1"/>
    <xf numFmtId="0" fontId="10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0" fillId="0" borderId="0" xfId="1" applyFont="1" applyBorder="1" applyAlignment="1">
      <alignment vertical="center"/>
    </xf>
    <xf numFmtId="0" fontId="8" fillId="0" borderId="0" xfId="1" applyFont="1" applyBorder="1"/>
    <xf numFmtId="0" fontId="3" fillId="0" borderId="0" xfId="1" applyFill="1" applyBorder="1"/>
    <xf numFmtId="4" fontId="5" fillId="16" borderId="1" xfId="1" applyNumberFormat="1" applyFont="1" applyFill="1" applyBorder="1" applyAlignment="1">
      <alignment horizontal="right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Fill="1" applyAlignment="1">
      <alignment vertical="center"/>
    </xf>
    <xf numFmtId="0" fontId="19" fillId="0" borderId="0" xfId="1" applyFont="1"/>
    <xf numFmtId="0" fontId="19" fillId="0" borderId="0" xfId="1" applyFont="1" applyBorder="1"/>
    <xf numFmtId="0" fontId="5" fillId="16" borderId="4" xfId="1" applyFont="1" applyFill="1" applyBorder="1"/>
    <xf numFmtId="0" fontId="5" fillId="16" borderId="1" xfId="1" applyFont="1" applyFill="1" applyBorder="1"/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top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13" borderId="2" xfId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4" borderId="2" xfId="1" applyFont="1" applyFill="1" applyBorder="1" applyAlignment="1">
      <alignment horizontal="center" vertical="top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2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00FF"/>
      <color rgb="FF99FFCC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N152"/>
  <sheetViews>
    <sheetView tabSelected="1" zoomScale="85" zoomScaleNormal="85" workbookViewId="0">
      <selection activeCell="B2" sqref="B2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3" width="17.7109375" style="2" customWidth="1"/>
    <col min="4" max="5" width="17.570312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8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32" customWidth="1"/>
    <col min="16" max="17" width="12.7109375" style="2" customWidth="1"/>
    <col min="18" max="18" width="18.28515625" style="32" customWidth="1"/>
    <col min="19" max="19" width="18" style="32" customWidth="1"/>
    <col min="20" max="20" width="17.28515625" style="32" customWidth="1"/>
    <col min="21" max="22" width="14.140625" style="2" customWidth="1"/>
    <col min="23" max="23" width="18.28515625" style="32" customWidth="1"/>
    <col min="24" max="24" width="18" style="32" customWidth="1"/>
    <col min="25" max="25" width="15.5703125" style="32" customWidth="1"/>
    <col min="26" max="27" width="15.5703125" style="2" customWidth="1"/>
    <col min="28" max="28" width="18.28515625" style="32" customWidth="1"/>
    <col min="29" max="29" width="18" style="32" customWidth="1"/>
    <col min="30" max="30" width="15.7109375" style="32" customWidth="1"/>
    <col min="31" max="32" width="12.7109375" style="2" customWidth="1"/>
    <col min="33" max="33" width="18.28515625" style="32" customWidth="1"/>
    <col min="34" max="34" width="18" style="32" customWidth="1"/>
    <col min="35" max="35" width="16.42578125" style="32" customWidth="1"/>
    <col min="36" max="37" width="12.7109375" style="2" customWidth="1"/>
    <col min="38" max="38" width="18.28515625" style="32" customWidth="1"/>
    <col min="39" max="39" width="18" style="32" customWidth="1"/>
    <col min="40" max="40" width="15.85546875" style="32" customWidth="1"/>
    <col min="41" max="41" width="12.7109375" style="2" customWidth="1"/>
    <col min="42" max="42" width="14.140625" style="2" customWidth="1"/>
    <col min="43" max="43" width="18.140625" style="32" customWidth="1"/>
    <col min="44" max="44" width="19" style="32" customWidth="1"/>
    <col min="45" max="45" width="17" style="32" customWidth="1"/>
    <col min="46" max="47" width="12.7109375" style="31" customWidth="1"/>
    <col min="48" max="48" width="18.28515625" style="32" customWidth="1"/>
    <col min="49" max="49" width="18" style="32" customWidth="1"/>
    <col min="50" max="50" width="16.7109375" style="32" customWidth="1"/>
    <col min="51" max="52" width="12.7109375" style="2" customWidth="1"/>
    <col min="53" max="53" width="18.28515625" style="32" customWidth="1"/>
    <col min="54" max="54" width="18" style="32" customWidth="1"/>
    <col min="55" max="55" width="15.85546875" style="32" customWidth="1"/>
    <col min="56" max="57" width="12.7109375" style="2" customWidth="1"/>
    <col min="58" max="58" width="18.28515625" style="32" customWidth="1"/>
    <col min="59" max="59" width="18" style="32" customWidth="1"/>
    <col min="60" max="60" width="16.7109375" style="32" customWidth="1"/>
    <col min="61" max="62" width="12.7109375" style="2" customWidth="1"/>
    <col min="63" max="63" width="18.28515625" style="32" customWidth="1"/>
    <col min="64" max="64" width="18" style="32" customWidth="1"/>
    <col min="65" max="65" width="13.7109375" style="32" customWidth="1"/>
    <col min="66" max="67" width="12.7109375" style="2" customWidth="1"/>
    <col min="68" max="68" width="18.28515625" style="32" customWidth="1"/>
    <col min="69" max="69" width="18" style="32" customWidth="1"/>
    <col min="70" max="70" width="15.140625" style="32" customWidth="1"/>
    <col min="71" max="72" width="12.7109375" style="2" customWidth="1"/>
    <col min="73" max="73" width="18.28515625" style="32" customWidth="1"/>
    <col min="74" max="74" width="18" style="32" customWidth="1"/>
    <col min="75" max="75" width="15.42578125" style="32" customWidth="1"/>
    <col min="76" max="77" width="12.7109375" style="2" customWidth="1"/>
    <col min="78" max="78" width="18.28515625" style="32" customWidth="1"/>
    <col min="79" max="79" width="18" style="32" customWidth="1"/>
    <col min="80" max="80" width="14.7109375" style="32" customWidth="1"/>
    <col min="81" max="82" width="12.7109375" style="2" customWidth="1"/>
    <col min="83" max="83" width="15.5703125" style="31" customWidth="1"/>
    <col min="84" max="85" width="15.85546875" style="31" customWidth="1"/>
    <col min="86" max="87" width="12.7109375" style="2" customWidth="1"/>
    <col min="88" max="88" width="18.28515625" style="32" customWidth="1"/>
    <col min="89" max="89" width="18" style="32" customWidth="1"/>
    <col min="90" max="90" width="15.85546875" style="32" customWidth="1"/>
    <col min="91" max="92" width="12.7109375" style="2" customWidth="1"/>
    <col min="93" max="93" width="18.28515625" style="32" customWidth="1"/>
    <col min="94" max="94" width="18" style="32" customWidth="1"/>
    <col min="95" max="95" width="14.85546875" style="32" customWidth="1"/>
    <col min="96" max="97" width="12.7109375" style="2" customWidth="1"/>
    <col min="98" max="98" width="18.28515625" style="32" customWidth="1"/>
    <col min="99" max="99" width="18" style="32" customWidth="1"/>
    <col min="100" max="100" width="14.85546875" style="32" customWidth="1"/>
    <col min="101" max="102" width="12.7109375" style="2" customWidth="1"/>
    <col min="103" max="103" width="18.28515625" style="32" customWidth="1"/>
    <col min="104" max="104" width="18" style="32" customWidth="1"/>
    <col min="105" max="105" width="14.7109375" style="32" customWidth="1"/>
    <col min="106" max="107" width="12.7109375" style="2" customWidth="1"/>
    <col min="108" max="108" width="18.28515625" style="32" customWidth="1"/>
    <col min="109" max="109" width="18" style="32" customWidth="1"/>
    <col min="110" max="110" width="14.5703125" style="32" customWidth="1"/>
    <col min="111" max="112" width="14.28515625" style="2" customWidth="1"/>
    <col min="113" max="113" width="18" style="32" customWidth="1"/>
    <col min="114" max="114" width="14.7109375" style="32" customWidth="1"/>
    <col min="115" max="115" width="14.28515625" style="2" customWidth="1"/>
    <col min="116" max="116" width="18.28515625" style="32" customWidth="1"/>
    <col min="117" max="117" width="18" style="32" customWidth="1"/>
    <col min="118" max="118" width="14.140625" style="32" customWidth="1"/>
    <col min="119" max="120" width="12.7109375" style="2" customWidth="1"/>
    <col min="121" max="121" width="18.28515625" style="32" customWidth="1"/>
    <col min="122" max="123" width="14.7109375" style="32" customWidth="1" outlineLevel="1"/>
    <col min="124" max="125" width="12.7109375" style="32" customWidth="1" outlineLevel="1"/>
    <col min="126" max="144" width="9.140625" style="50"/>
    <col min="145" max="16384" width="9.140625" style="2"/>
  </cols>
  <sheetData>
    <row r="1" spans="1:144" s="65" customFormat="1" ht="20.100000000000001" customHeight="1" x14ac:dyDescent="0.3">
      <c r="C1" s="65" t="s">
        <v>174</v>
      </c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</row>
    <row r="2" spans="1:144" ht="20.100000000000001" customHeight="1" x14ac:dyDescent="0.2">
      <c r="A2" s="1" t="s">
        <v>114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  <c r="S2" s="1"/>
      <c r="T2" s="1"/>
      <c r="W2" s="1"/>
      <c r="X2" s="1"/>
      <c r="Y2" s="1"/>
      <c r="AB2" s="1"/>
      <c r="AC2" s="1"/>
      <c r="AD2" s="1"/>
      <c r="AG2" s="1"/>
      <c r="AH2" s="1"/>
      <c r="AI2" s="1"/>
      <c r="AL2" s="1"/>
      <c r="AM2" s="1"/>
      <c r="AN2" s="1"/>
      <c r="AV2" s="1"/>
      <c r="AW2" s="1"/>
      <c r="AX2" s="1"/>
      <c r="BA2" s="1"/>
      <c r="BB2" s="1"/>
      <c r="BC2" s="1"/>
      <c r="BF2" s="1"/>
      <c r="BG2" s="1"/>
      <c r="BH2" s="1"/>
      <c r="BK2" s="1"/>
      <c r="BL2" s="1"/>
      <c r="BM2" s="1"/>
      <c r="BP2" s="1"/>
      <c r="BQ2" s="1"/>
      <c r="BR2" s="1"/>
      <c r="BU2" s="1"/>
      <c r="BV2" s="1"/>
      <c r="BW2" s="1"/>
      <c r="BZ2" s="1"/>
      <c r="CA2" s="1"/>
      <c r="CB2" s="1"/>
      <c r="CE2" s="38"/>
      <c r="CF2" s="38"/>
      <c r="CG2" s="38"/>
      <c r="CJ2" s="1"/>
      <c r="CK2" s="1"/>
      <c r="CL2" s="1"/>
      <c r="CO2" s="1"/>
      <c r="CP2" s="1"/>
      <c r="CQ2" s="1"/>
      <c r="CT2" s="1"/>
      <c r="CU2" s="1"/>
      <c r="CV2" s="1"/>
      <c r="CY2" s="1"/>
      <c r="CZ2" s="1"/>
      <c r="DA2" s="1"/>
      <c r="DD2" s="1"/>
      <c r="DE2" s="1"/>
      <c r="DF2" s="1"/>
      <c r="DI2" s="1"/>
      <c r="DJ2" s="1"/>
      <c r="DL2" s="1"/>
      <c r="DM2" s="1"/>
      <c r="DN2" s="1"/>
      <c r="DQ2" s="1"/>
      <c r="DR2" s="1"/>
      <c r="DS2" s="1"/>
    </row>
    <row r="3" spans="1:144" s="9" customFormat="1" ht="83.25" customHeight="1" x14ac:dyDescent="0.2">
      <c r="A3" s="8"/>
      <c r="B3" s="8"/>
      <c r="C3" s="94" t="s">
        <v>115</v>
      </c>
      <c r="D3" s="95"/>
      <c r="E3" s="95"/>
      <c r="F3" s="95"/>
      <c r="G3" s="95"/>
      <c r="H3" s="72" t="s">
        <v>116</v>
      </c>
      <c r="I3" s="73"/>
      <c r="J3" s="73"/>
      <c r="K3" s="73"/>
      <c r="L3" s="74"/>
      <c r="M3" s="96" t="s">
        <v>148</v>
      </c>
      <c r="N3" s="97"/>
      <c r="O3" s="97"/>
      <c r="P3" s="97"/>
      <c r="Q3" s="98"/>
      <c r="R3" s="99" t="s">
        <v>149</v>
      </c>
      <c r="S3" s="100"/>
      <c r="T3" s="100"/>
      <c r="U3" s="100"/>
      <c r="V3" s="101"/>
      <c r="W3" s="105" t="s">
        <v>150</v>
      </c>
      <c r="X3" s="106"/>
      <c r="Y3" s="106"/>
      <c r="Z3" s="106"/>
      <c r="AA3" s="107"/>
      <c r="AB3" s="108" t="s">
        <v>151</v>
      </c>
      <c r="AC3" s="109"/>
      <c r="AD3" s="109"/>
      <c r="AE3" s="109"/>
      <c r="AF3" s="110"/>
      <c r="AG3" s="119" t="s">
        <v>152</v>
      </c>
      <c r="AH3" s="120"/>
      <c r="AI3" s="120"/>
      <c r="AJ3" s="120"/>
      <c r="AK3" s="121"/>
      <c r="AL3" s="69" t="s">
        <v>153</v>
      </c>
      <c r="AM3" s="70"/>
      <c r="AN3" s="70"/>
      <c r="AO3" s="70"/>
      <c r="AP3" s="71"/>
      <c r="AQ3" s="72" t="s">
        <v>117</v>
      </c>
      <c r="AR3" s="73"/>
      <c r="AS3" s="73"/>
      <c r="AT3" s="73"/>
      <c r="AU3" s="74"/>
      <c r="AV3" s="111" t="s">
        <v>154</v>
      </c>
      <c r="AW3" s="112"/>
      <c r="AX3" s="112"/>
      <c r="AY3" s="112"/>
      <c r="AZ3" s="113"/>
      <c r="BA3" s="114" t="s">
        <v>155</v>
      </c>
      <c r="BB3" s="115"/>
      <c r="BC3" s="115"/>
      <c r="BD3" s="115"/>
      <c r="BE3" s="115"/>
      <c r="BF3" s="116" t="s">
        <v>156</v>
      </c>
      <c r="BG3" s="117"/>
      <c r="BH3" s="117"/>
      <c r="BI3" s="117"/>
      <c r="BJ3" s="118"/>
      <c r="BK3" s="78" t="s">
        <v>118</v>
      </c>
      <c r="BL3" s="79"/>
      <c r="BM3" s="79"/>
      <c r="BN3" s="79"/>
      <c r="BO3" s="80"/>
      <c r="BP3" s="84" t="s">
        <v>157</v>
      </c>
      <c r="BQ3" s="85"/>
      <c r="BR3" s="85"/>
      <c r="BS3" s="85"/>
      <c r="BT3" s="86"/>
      <c r="BU3" s="87" t="s">
        <v>158</v>
      </c>
      <c r="BV3" s="88"/>
      <c r="BW3" s="88"/>
      <c r="BX3" s="88"/>
      <c r="BY3" s="89"/>
      <c r="BZ3" s="90" t="s">
        <v>159</v>
      </c>
      <c r="CA3" s="91"/>
      <c r="CB3" s="91"/>
      <c r="CC3" s="91"/>
      <c r="CD3" s="92"/>
      <c r="CE3" s="81" t="s">
        <v>160</v>
      </c>
      <c r="CF3" s="82"/>
      <c r="CG3" s="82"/>
      <c r="CH3" s="82"/>
      <c r="CI3" s="83"/>
      <c r="CJ3" s="75" t="s">
        <v>161</v>
      </c>
      <c r="CK3" s="76"/>
      <c r="CL3" s="76"/>
      <c r="CM3" s="76"/>
      <c r="CN3" s="77"/>
      <c r="CO3" s="75" t="s">
        <v>163</v>
      </c>
      <c r="CP3" s="76"/>
      <c r="CQ3" s="76"/>
      <c r="CR3" s="76"/>
      <c r="CS3" s="77"/>
      <c r="CT3" s="102" t="s">
        <v>162</v>
      </c>
      <c r="CU3" s="103"/>
      <c r="CV3" s="103"/>
      <c r="CW3" s="103"/>
      <c r="CX3" s="104"/>
      <c r="CY3" s="69" t="s">
        <v>164</v>
      </c>
      <c r="CZ3" s="70"/>
      <c r="DA3" s="70"/>
      <c r="DB3" s="70"/>
      <c r="DC3" s="71"/>
      <c r="DD3" s="119" t="s">
        <v>165</v>
      </c>
      <c r="DE3" s="120"/>
      <c r="DF3" s="120"/>
      <c r="DG3" s="120"/>
      <c r="DH3" s="121"/>
      <c r="DI3" s="96" t="s">
        <v>166</v>
      </c>
      <c r="DJ3" s="97"/>
      <c r="DK3" s="98"/>
      <c r="DL3" s="122" t="s">
        <v>167</v>
      </c>
      <c r="DM3" s="122"/>
      <c r="DN3" s="122"/>
      <c r="DO3" s="122"/>
      <c r="DP3" s="69"/>
      <c r="DQ3" s="93" t="s">
        <v>168</v>
      </c>
      <c r="DR3" s="93"/>
      <c r="DS3" s="93"/>
      <c r="DT3" s="93"/>
      <c r="DU3" s="93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</row>
    <row r="4" spans="1:144" s="15" customFormat="1" ht="60" x14ac:dyDescent="0.2">
      <c r="A4" s="8"/>
      <c r="B4" s="14" t="s">
        <v>119</v>
      </c>
      <c r="C4" s="35" t="s">
        <v>169</v>
      </c>
      <c r="D4" s="35" t="s">
        <v>172</v>
      </c>
      <c r="E4" s="35" t="s">
        <v>173</v>
      </c>
      <c r="F4" s="35" t="s">
        <v>170</v>
      </c>
      <c r="G4" s="35" t="s">
        <v>171</v>
      </c>
      <c r="H4" s="35" t="s">
        <v>169</v>
      </c>
      <c r="I4" s="35" t="s">
        <v>172</v>
      </c>
      <c r="J4" s="35" t="s">
        <v>173</v>
      </c>
      <c r="K4" s="35" t="s">
        <v>170</v>
      </c>
      <c r="L4" s="35" t="s">
        <v>171</v>
      </c>
      <c r="M4" s="35" t="s">
        <v>169</v>
      </c>
      <c r="N4" s="35" t="s">
        <v>172</v>
      </c>
      <c r="O4" s="35" t="s">
        <v>173</v>
      </c>
      <c r="P4" s="35" t="s">
        <v>170</v>
      </c>
      <c r="Q4" s="35" t="s">
        <v>171</v>
      </c>
      <c r="R4" s="35" t="s">
        <v>169</v>
      </c>
      <c r="S4" s="35" t="s">
        <v>172</v>
      </c>
      <c r="T4" s="35" t="s">
        <v>173</v>
      </c>
      <c r="U4" s="35" t="s">
        <v>170</v>
      </c>
      <c r="V4" s="35" t="s">
        <v>171</v>
      </c>
      <c r="W4" s="35" t="s">
        <v>169</v>
      </c>
      <c r="X4" s="35" t="s">
        <v>172</v>
      </c>
      <c r="Y4" s="35" t="s">
        <v>173</v>
      </c>
      <c r="Z4" s="35" t="s">
        <v>170</v>
      </c>
      <c r="AA4" s="35" t="s">
        <v>171</v>
      </c>
      <c r="AB4" s="35" t="s">
        <v>169</v>
      </c>
      <c r="AC4" s="35" t="s">
        <v>172</v>
      </c>
      <c r="AD4" s="35" t="s">
        <v>173</v>
      </c>
      <c r="AE4" s="35" t="s">
        <v>170</v>
      </c>
      <c r="AF4" s="35" t="s">
        <v>171</v>
      </c>
      <c r="AG4" s="35" t="s">
        <v>169</v>
      </c>
      <c r="AH4" s="35" t="s">
        <v>172</v>
      </c>
      <c r="AI4" s="35" t="s">
        <v>173</v>
      </c>
      <c r="AJ4" s="35" t="s">
        <v>170</v>
      </c>
      <c r="AK4" s="35" t="s">
        <v>171</v>
      </c>
      <c r="AL4" s="35" t="s">
        <v>169</v>
      </c>
      <c r="AM4" s="35" t="s">
        <v>172</v>
      </c>
      <c r="AN4" s="35" t="s">
        <v>173</v>
      </c>
      <c r="AO4" s="35" t="s">
        <v>170</v>
      </c>
      <c r="AP4" s="35" t="s">
        <v>171</v>
      </c>
      <c r="AQ4" s="35" t="s">
        <v>169</v>
      </c>
      <c r="AR4" s="35" t="s">
        <v>172</v>
      </c>
      <c r="AS4" s="35" t="s">
        <v>173</v>
      </c>
      <c r="AT4" s="35" t="s">
        <v>170</v>
      </c>
      <c r="AU4" s="35" t="s">
        <v>171</v>
      </c>
      <c r="AV4" s="35" t="s">
        <v>169</v>
      </c>
      <c r="AW4" s="35" t="s">
        <v>172</v>
      </c>
      <c r="AX4" s="35" t="s">
        <v>173</v>
      </c>
      <c r="AY4" s="35" t="s">
        <v>170</v>
      </c>
      <c r="AZ4" s="35" t="s">
        <v>171</v>
      </c>
      <c r="BA4" s="35" t="s">
        <v>169</v>
      </c>
      <c r="BB4" s="35" t="s">
        <v>172</v>
      </c>
      <c r="BC4" s="35" t="s">
        <v>173</v>
      </c>
      <c r="BD4" s="35" t="s">
        <v>170</v>
      </c>
      <c r="BE4" s="35" t="s">
        <v>171</v>
      </c>
      <c r="BF4" s="35" t="s">
        <v>169</v>
      </c>
      <c r="BG4" s="35" t="s">
        <v>172</v>
      </c>
      <c r="BH4" s="35" t="s">
        <v>173</v>
      </c>
      <c r="BI4" s="35" t="s">
        <v>170</v>
      </c>
      <c r="BJ4" s="35" t="s">
        <v>171</v>
      </c>
      <c r="BK4" s="35" t="s">
        <v>169</v>
      </c>
      <c r="BL4" s="35" t="s">
        <v>172</v>
      </c>
      <c r="BM4" s="35" t="s">
        <v>173</v>
      </c>
      <c r="BN4" s="35" t="s">
        <v>170</v>
      </c>
      <c r="BO4" s="35" t="s">
        <v>171</v>
      </c>
      <c r="BP4" s="35" t="s">
        <v>169</v>
      </c>
      <c r="BQ4" s="35" t="s">
        <v>172</v>
      </c>
      <c r="BR4" s="35" t="s">
        <v>173</v>
      </c>
      <c r="BS4" s="35" t="s">
        <v>170</v>
      </c>
      <c r="BT4" s="35" t="s">
        <v>171</v>
      </c>
      <c r="BU4" s="35" t="s">
        <v>169</v>
      </c>
      <c r="BV4" s="35" t="s">
        <v>172</v>
      </c>
      <c r="BW4" s="35" t="s">
        <v>173</v>
      </c>
      <c r="BX4" s="35" t="s">
        <v>170</v>
      </c>
      <c r="BY4" s="35" t="s">
        <v>171</v>
      </c>
      <c r="BZ4" s="35" t="s">
        <v>169</v>
      </c>
      <c r="CA4" s="35" t="s">
        <v>172</v>
      </c>
      <c r="CB4" s="35" t="s">
        <v>173</v>
      </c>
      <c r="CC4" s="35" t="s">
        <v>170</v>
      </c>
      <c r="CD4" s="35" t="s">
        <v>171</v>
      </c>
      <c r="CE4" s="35" t="s">
        <v>169</v>
      </c>
      <c r="CF4" s="35" t="s">
        <v>172</v>
      </c>
      <c r="CG4" s="35" t="s">
        <v>173</v>
      </c>
      <c r="CH4" s="35" t="s">
        <v>170</v>
      </c>
      <c r="CI4" s="35" t="s">
        <v>171</v>
      </c>
      <c r="CJ4" s="35" t="s">
        <v>169</v>
      </c>
      <c r="CK4" s="35" t="s">
        <v>172</v>
      </c>
      <c r="CL4" s="35" t="s">
        <v>173</v>
      </c>
      <c r="CM4" s="35" t="s">
        <v>170</v>
      </c>
      <c r="CN4" s="35" t="s">
        <v>171</v>
      </c>
      <c r="CO4" s="35" t="s">
        <v>169</v>
      </c>
      <c r="CP4" s="35" t="s">
        <v>172</v>
      </c>
      <c r="CQ4" s="35" t="s">
        <v>173</v>
      </c>
      <c r="CR4" s="35" t="s">
        <v>170</v>
      </c>
      <c r="CS4" s="35" t="s">
        <v>171</v>
      </c>
      <c r="CT4" s="35" t="s">
        <v>169</v>
      </c>
      <c r="CU4" s="35" t="s">
        <v>172</v>
      </c>
      <c r="CV4" s="35" t="s">
        <v>173</v>
      </c>
      <c r="CW4" s="35" t="s">
        <v>170</v>
      </c>
      <c r="CX4" s="35" t="s">
        <v>171</v>
      </c>
      <c r="CY4" s="35" t="s">
        <v>169</v>
      </c>
      <c r="CZ4" s="35" t="s">
        <v>172</v>
      </c>
      <c r="DA4" s="35" t="s">
        <v>173</v>
      </c>
      <c r="DB4" s="35" t="s">
        <v>170</v>
      </c>
      <c r="DC4" s="35" t="s">
        <v>171</v>
      </c>
      <c r="DD4" s="35" t="s">
        <v>169</v>
      </c>
      <c r="DE4" s="35" t="s">
        <v>172</v>
      </c>
      <c r="DF4" s="35" t="s">
        <v>173</v>
      </c>
      <c r="DG4" s="35" t="s">
        <v>170</v>
      </c>
      <c r="DH4" s="35" t="s">
        <v>171</v>
      </c>
      <c r="DI4" s="35" t="s">
        <v>172</v>
      </c>
      <c r="DJ4" s="35" t="s">
        <v>173</v>
      </c>
      <c r="DK4" s="35" t="s">
        <v>171</v>
      </c>
      <c r="DL4" s="35" t="s">
        <v>169</v>
      </c>
      <c r="DM4" s="35" t="s">
        <v>172</v>
      </c>
      <c r="DN4" s="35" t="s">
        <v>173</v>
      </c>
      <c r="DO4" s="35" t="s">
        <v>170</v>
      </c>
      <c r="DP4" s="35" t="s">
        <v>171</v>
      </c>
      <c r="DQ4" s="35" t="s">
        <v>169</v>
      </c>
      <c r="DR4" s="35" t="s">
        <v>172</v>
      </c>
      <c r="DS4" s="35" t="s">
        <v>173</v>
      </c>
      <c r="DT4" s="35" t="s">
        <v>170</v>
      </c>
      <c r="DU4" s="35" t="s">
        <v>171</v>
      </c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</row>
    <row r="5" spans="1:144" s="4" customFormat="1" ht="18" customHeight="1" x14ac:dyDescent="0.25">
      <c r="A5" s="3" t="s">
        <v>120</v>
      </c>
      <c r="B5" s="3" t="s">
        <v>121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 t="shared" si="0"/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 t="shared" si="0"/>
        <v>12</v>
      </c>
      <c r="O5" s="33">
        <f t="shared" si="0"/>
        <v>13</v>
      </c>
      <c r="P5" s="3">
        <f t="shared" si="0"/>
        <v>14</v>
      </c>
      <c r="Q5" s="3">
        <f t="shared" si="0"/>
        <v>15</v>
      </c>
      <c r="R5" s="33">
        <f t="shared" ref="R5" si="1">Q5+1</f>
        <v>16</v>
      </c>
      <c r="S5" s="33">
        <f t="shared" ref="S5" si="2">R5+1</f>
        <v>17</v>
      </c>
      <c r="T5" s="33">
        <f t="shared" ref="T5" si="3">S5+1</f>
        <v>18</v>
      </c>
      <c r="U5" s="3">
        <f t="shared" si="0"/>
        <v>19</v>
      </c>
      <c r="V5" s="3">
        <f t="shared" si="0"/>
        <v>20</v>
      </c>
      <c r="W5" s="33">
        <f t="shared" ref="W5" si="4">V5+1</f>
        <v>21</v>
      </c>
      <c r="X5" s="33">
        <f t="shared" ref="X5" si="5">W5+1</f>
        <v>22</v>
      </c>
      <c r="Y5" s="33">
        <f t="shared" ref="Y5" si="6">X5+1</f>
        <v>23</v>
      </c>
      <c r="Z5" s="3">
        <f t="shared" si="0"/>
        <v>24</v>
      </c>
      <c r="AA5" s="3">
        <f t="shared" si="0"/>
        <v>25</v>
      </c>
      <c r="AB5" s="33">
        <f t="shared" ref="AB5" si="7">AA5+1</f>
        <v>26</v>
      </c>
      <c r="AC5" s="33">
        <f t="shared" ref="AC5" si="8">AB5+1</f>
        <v>27</v>
      </c>
      <c r="AD5" s="33">
        <f t="shared" ref="AD5" si="9">AC5+1</f>
        <v>28</v>
      </c>
      <c r="AE5" s="3">
        <f t="shared" ref="AE5" si="10">AD5+1</f>
        <v>29</v>
      </c>
      <c r="AF5" s="3">
        <f t="shared" ref="AF5" si="11">AE5+1</f>
        <v>30</v>
      </c>
      <c r="AG5" s="33">
        <f t="shared" ref="AG5" si="12">AF5+1</f>
        <v>31</v>
      </c>
      <c r="AH5" s="33">
        <f t="shared" ref="AH5" si="13">AG5+1</f>
        <v>32</v>
      </c>
      <c r="AI5" s="33">
        <f t="shared" ref="AI5" si="14">AH5+1</f>
        <v>33</v>
      </c>
      <c r="AJ5" s="3">
        <f t="shared" ref="AJ5" si="15">AI5+1</f>
        <v>34</v>
      </c>
      <c r="AK5" s="3">
        <f t="shared" ref="AK5" si="16">AJ5+1</f>
        <v>35</v>
      </c>
      <c r="AL5" s="33">
        <f t="shared" ref="AL5" si="17">AK5+1</f>
        <v>36</v>
      </c>
      <c r="AM5" s="33">
        <f t="shared" ref="AM5" si="18">AL5+1</f>
        <v>37</v>
      </c>
      <c r="AN5" s="33">
        <f t="shared" ref="AN5" si="19">AM5+1</f>
        <v>38</v>
      </c>
      <c r="AO5" s="3">
        <f t="shared" ref="AO5" si="20">AN5+1</f>
        <v>39</v>
      </c>
      <c r="AP5" s="3">
        <f t="shared" ref="AP5:AU5" si="21">AO5+1</f>
        <v>40</v>
      </c>
      <c r="AQ5" s="33">
        <f t="shared" si="21"/>
        <v>41</v>
      </c>
      <c r="AR5" s="33">
        <f t="shared" si="21"/>
        <v>42</v>
      </c>
      <c r="AS5" s="33">
        <f t="shared" si="21"/>
        <v>43</v>
      </c>
      <c r="AT5" s="3">
        <f t="shared" si="21"/>
        <v>44</v>
      </c>
      <c r="AU5" s="3">
        <f t="shared" si="21"/>
        <v>45</v>
      </c>
      <c r="AV5" s="33">
        <f t="shared" ref="AV5" si="22">AU5+1</f>
        <v>46</v>
      </c>
      <c r="AW5" s="33">
        <f t="shared" ref="AW5" si="23">AV5+1</f>
        <v>47</v>
      </c>
      <c r="AX5" s="33">
        <f t="shared" ref="AX5" si="24">AW5+1</f>
        <v>48</v>
      </c>
      <c r="AY5" s="3">
        <f t="shared" ref="AY5" si="25">AX5+1</f>
        <v>49</v>
      </c>
      <c r="AZ5" s="3">
        <f t="shared" ref="AZ5" si="26">AY5+1</f>
        <v>50</v>
      </c>
      <c r="BA5" s="33">
        <f t="shared" ref="BA5" si="27">AZ5+1</f>
        <v>51</v>
      </c>
      <c r="BB5" s="33">
        <f t="shared" ref="BB5" si="28">BA5+1</f>
        <v>52</v>
      </c>
      <c r="BC5" s="33">
        <f t="shared" ref="BC5" si="29">BB5+1</f>
        <v>53</v>
      </c>
      <c r="BD5" s="3">
        <f t="shared" ref="BD5" si="30">BC5+1</f>
        <v>54</v>
      </c>
      <c r="BE5" s="3">
        <f t="shared" ref="BE5" si="31">BD5+1</f>
        <v>55</v>
      </c>
      <c r="BF5" s="33">
        <f t="shared" ref="BF5" si="32">BE5+1</f>
        <v>56</v>
      </c>
      <c r="BG5" s="33">
        <f t="shared" ref="BG5" si="33">BF5+1</f>
        <v>57</v>
      </c>
      <c r="BH5" s="33">
        <f t="shared" ref="BH5" si="34">BG5+1</f>
        <v>58</v>
      </c>
      <c r="BI5" s="3">
        <f t="shared" ref="BI5" si="35">BH5+1</f>
        <v>59</v>
      </c>
      <c r="BJ5" s="3">
        <f t="shared" ref="BJ5" si="36">BI5+1</f>
        <v>60</v>
      </c>
      <c r="BK5" s="33">
        <f t="shared" ref="BK5" si="37">BJ5+1</f>
        <v>61</v>
      </c>
      <c r="BL5" s="33">
        <f>BK5+1</f>
        <v>62</v>
      </c>
      <c r="BM5" s="33">
        <f t="shared" ref="BM5" si="38">BL5+1</f>
        <v>63</v>
      </c>
      <c r="BN5" s="3">
        <f t="shared" ref="BN5" si="39">BM5+1</f>
        <v>64</v>
      </c>
      <c r="BO5" s="3">
        <f t="shared" ref="BO5" si="40">BN5+1</f>
        <v>65</v>
      </c>
      <c r="BP5" s="33">
        <f t="shared" ref="BP5" si="41">BO5+1</f>
        <v>66</v>
      </c>
      <c r="BQ5" s="33">
        <f>BP5+1</f>
        <v>67</v>
      </c>
      <c r="BR5" s="33">
        <f t="shared" ref="BR5" si="42">BQ5+1</f>
        <v>68</v>
      </c>
      <c r="BS5" s="3">
        <f t="shared" ref="BS5" si="43">BR5+1</f>
        <v>69</v>
      </c>
      <c r="BT5" s="3">
        <f t="shared" ref="BT5" si="44">BS5+1</f>
        <v>70</v>
      </c>
      <c r="BU5" s="33">
        <f t="shared" ref="BU5" si="45">BT5+1</f>
        <v>71</v>
      </c>
      <c r="BV5" s="33">
        <f t="shared" ref="BV5" si="46">BU5+1</f>
        <v>72</v>
      </c>
      <c r="BW5" s="33">
        <f t="shared" ref="BW5" si="47">BV5+1</f>
        <v>73</v>
      </c>
      <c r="BX5" s="3">
        <f t="shared" ref="BX5" si="48">BW5+1</f>
        <v>74</v>
      </c>
      <c r="BY5" s="3">
        <f t="shared" ref="BY5" si="49">BX5+1</f>
        <v>75</v>
      </c>
      <c r="BZ5" s="33">
        <f t="shared" ref="BZ5" si="50">BY5+1</f>
        <v>76</v>
      </c>
      <c r="CA5" s="33">
        <f t="shared" ref="CA5" si="51">BZ5+1</f>
        <v>77</v>
      </c>
      <c r="CB5" s="33">
        <f t="shared" ref="CB5" si="52">CA5+1</f>
        <v>78</v>
      </c>
      <c r="CC5" s="3">
        <f t="shared" ref="CC5" si="53">CB5+1</f>
        <v>79</v>
      </c>
      <c r="CD5" s="3">
        <f t="shared" ref="CD5:CG5" si="54">CC5+1</f>
        <v>80</v>
      </c>
      <c r="CE5" s="33">
        <f t="shared" si="54"/>
        <v>81</v>
      </c>
      <c r="CF5" s="33">
        <f t="shared" si="54"/>
        <v>82</v>
      </c>
      <c r="CG5" s="33">
        <f t="shared" si="54"/>
        <v>83</v>
      </c>
      <c r="CH5" s="3">
        <f t="shared" ref="CH5" si="55">CG5+1</f>
        <v>84</v>
      </c>
      <c r="CI5" s="3">
        <f t="shared" ref="CI5" si="56">CH5+1</f>
        <v>85</v>
      </c>
      <c r="CJ5" s="33">
        <f t="shared" ref="CJ5" si="57">CI5+1</f>
        <v>86</v>
      </c>
      <c r="CK5" s="33">
        <f t="shared" ref="CK5" si="58">CJ5+1</f>
        <v>87</v>
      </c>
      <c r="CL5" s="33">
        <f t="shared" ref="CL5" si="59">CK5+1</f>
        <v>88</v>
      </c>
      <c r="CM5" s="3">
        <f t="shared" ref="CM5" si="60">CL5+1</f>
        <v>89</v>
      </c>
      <c r="CN5" s="3">
        <f t="shared" ref="CN5" si="61">CM5+1</f>
        <v>90</v>
      </c>
      <c r="CO5" s="33">
        <f t="shared" ref="CO5" si="62">CN5+1</f>
        <v>91</v>
      </c>
      <c r="CP5" s="33">
        <f t="shared" ref="CP5" si="63">CO5+1</f>
        <v>92</v>
      </c>
      <c r="CQ5" s="33">
        <f t="shared" ref="CQ5" si="64">CP5+1</f>
        <v>93</v>
      </c>
      <c r="CR5" s="3">
        <f t="shared" ref="CR5" si="65">CQ5+1</f>
        <v>94</v>
      </c>
      <c r="CS5" s="3">
        <f t="shared" ref="CS5" si="66">CR5+1</f>
        <v>95</v>
      </c>
      <c r="CT5" s="33">
        <f t="shared" ref="CT5" si="67">CS5+1</f>
        <v>96</v>
      </c>
      <c r="CU5" s="33">
        <f t="shared" ref="CU5" si="68">CT5+1</f>
        <v>97</v>
      </c>
      <c r="CV5" s="33">
        <f t="shared" ref="CV5" si="69">CU5+1</f>
        <v>98</v>
      </c>
      <c r="CW5" s="3">
        <f t="shared" ref="CW5" si="70">CV5+1</f>
        <v>99</v>
      </c>
      <c r="CX5" s="3">
        <f t="shared" ref="CX5" si="71">CW5+1</f>
        <v>100</v>
      </c>
      <c r="CY5" s="33">
        <f t="shared" ref="CY5" si="72">CX5+1</f>
        <v>101</v>
      </c>
      <c r="CZ5" s="33">
        <f t="shared" ref="CZ5" si="73">CY5+1</f>
        <v>102</v>
      </c>
      <c r="DA5" s="33">
        <f t="shared" ref="DA5" si="74">CZ5+1</f>
        <v>103</v>
      </c>
      <c r="DB5" s="3">
        <f t="shared" ref="DB5" si="75">DA5+1</f>
        <v>104</v>
      </c>
      <c r="DC5" s="3">
        <f t="shared" ref="DC5" si="76">DB5+1</f>
        <v>105</v>
      </c>
      <c r="DD5" s="33">
        <f t="shared" ref="DD5" si="77">DC5+1</f>
        <v>106</v>
      </c>
      <c r="DE5" s="33">
        <f t="shared" ref="DE5" si="78">DD5+1</f>
        <v>107</v>
      </c>
      <c r="DF5" s="33">
        <f t="shared" ref="DF5" si="79">DE5+1</f>
        <v>108</v>
      </c>
      <c r="DG5" s="3">
        <f t="shared" ref="DG5" si="80">DF5+1</f>
        <v>109</v>
      </c>
      <c r="DH5" s="3">
        <f t="shared" ref="DH5:DJ5" si="81">DG5+1</f>
        <v>110</v>
      </c>
      <c r="DI5" s="33">
        <f t="shared" si="81"/>
        <v>111</v>
      </c>
      <c r="DJ5" s="33">
        <f t="shared" si="81"/>
        <v>112</v>
      </c>
      <c r="DK5" s="3">
        <f t="shared" ref="DK5" si="82">DJ5+1</f>
        <v>113</v>
      </c>
      <c r="DL5" s="33">
        <f t="shared" ref="DL5" si="83">DK5+1</f>
        <v>114</v>
      </c>
      <c r="DM5" s="33">
        <f t="shared" ref="DM5" si="84">DL5+1</f>
        <v>115</v>
      </c>
      <c r="DN5" s="33">
        <f t="shared" ref="DN5" si="85">DM5+1</f>
        <v>116</v>
      </c>
      <c r="DO5" s="3">
        <f t="shared" ref="DO5" si="86">DN5+1</f>
        <v>117</v>
      </c>
      <c r="DP5" s="48">
        <f t="shared" ref="DP5:DQ5" si="87">DO5+1</f>
        <v>118</v>
      </c>
      <c r="DQ5" s="33">
        <f t="shared" si="87"/>
        <v>119</v>
      </c>
      <c r="DR5" s="33">
        <f t="shared" ref="DR5:DS5" si="88">DQ5+1</f>
        <v>120</v>
      </c>
      <c r="DS5" s="33">
        <f t="shared" si="88"/>
        <v>121</v>
      </c>
      <c r="DT5" s="33">
        <f t="shared" ref="DT5" si="89">DS5+1</f>
        <v>122</v>
      </c>
      <c r="DU5" s="33">
        <f t="shared" ref="DU5" si="90">DT5+1</f>
        <v>123</v>
      </c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</row>
    <row r="6" spans="1:144" s="13" customFormat="1" ht="32.1" customHeight="1" x14ac:dyDescent="0.25">
      <c r="A6" s="12"/>
      <c r="B6" s="5" t="s">
        <v>122</v>
      </c>
      <c r="C6" s="17">
        <f>SUM(C7:C10)</f>
        <v>13320865.279999999</v>
      </c>
      <c r="D6" s="37">
        <f>SUM(D7:D10)</f>
        <v>14665715.98</v>
      </c>
      <c r="E6" s="37">
        <v>12762763.83</v>
      </c>
      <c r="F6" s="18">
        <f>IF(D6&lt;=0," ",IF(D6/C6*100&gt;200,"СВ.200",D6/C6))</f>
        <v>1.1009582089249987</v>
      </c>
      <c r="G6" s="18">
        <f t="shared" ref="G6:G37" si="91">IF(E6=0," ",IF(D6/E6*100&gt;200,"св.200",D6/E6))</f>
        <v>1.1491018854025132</v>
      </c>
      <c r="H6" s="37">
        <f>SUM(H7:H10)</f>
        <v>11833616.449999999</v>
      </c>
      <c r="I6" s="37">
        <f>SUM(I7:I10)</f>
        <v>13078271.529999999</v>
      </c>
      <c r="J6" s="37">
        <v>11297301.02</v>
      </c>
      <c r="K6" s="18">
        <f t="shared" ref="K6:K37" si="92">IF(I6&lt;=0," ",IF(I6/H6*100&gt;200,"СВ.200",I6/H6))</f>
        <v>1.1051796029775833</v>
      </c>
      <c r="L6" s="18">
        <f>IF(J6=0," ",IF(I6/J6*100&gt;200,"св.200",I6/J6))</f>
        <v>1.1576456630523597</v>
      </c>
      <c r="M6" s="37">
        <f>SUM(M7:M10)</f>
        <v>9616716.4499999993</v>
      </c>
      <c r="N6" s="37">
        <f>SUM(N7:N10)</f>
        <v>10701297.9</v>
      </c>
      <c r="O6" s="37">
        <v>8855207.6500000004</v>
      </c>
      <c r="P6" s="18">
        <f t="shared" ref="P6:P69" si="93">IF(N6&lt;=0," ",IF(N6/M6*100&gt;200,"СВ.200",N6/M6))</f>
        <v>1.1127808494343203</v>
      </c>
      <c r="Q6" s="18">
        <f>IF(O6=0," ",IF(N6/O6*100&gt;200,"св.200",N6/O6))</f>
        <v>1.2084750943135705</v>
      </c>
      <c r="R6" s="37">
        <f>SUM(R7:R10)</f>
        <v>1218200</v>
      </c>
      <c r="S6" s="37">
        <f>SUM(S7:S10)</f>
        <v>1224123.6599999999</v>
      </c>
      <c r="T6" s="37">
        <v>1138099.78</v>
      </c>
      <c r="U6" s="18">
        <f t="shared" ref="U6:U69" si="94">IF(S6&lt;=0," ",IF(S6/R6*100&gt;200,"СВ.200",S6/R6))</f>
        <v>1.0048626333935313</v>
      </c>
      <c r="V6" s="18">
        <f>IF(T6=0," ",IF(S6/T6*100&gt;200,"св.200",S6/T6))</f>
        <v>1.0755855343368925</v>
      </c>
      <c r="W6" s="37">
        <f>SUM(W7:W10)</f>
        <v>80400</v>
      </c>
      <c r="X6" s="37">
        <f>SUM(X7:X10)</f>
        <v>79822.44</v>
      </c>
      <c r="Y6" s="37">
        <v>20776.099999999999</v>
      </c>
      <c r="Z6" s="18">
        <f t="shared" ref="Z6:Z69" si="95">IF(X6&lt;=0," ",IF(X6/W6*100&gt;200,"СВ.200",X6/W6))</f>
        <v>0.99281641791044783</v>
      </c>
      <c r="AA6" s="18" t="str">
        <f>IF(Y6=0," ",IF(X6/Y6*100&gt;200,"св.200",X6/Y6))</f>
        <v>св.200</v>
      </c>
      <c r="AB6" s="37">
        <f>SUM(AB7:AB10)</f>
        <v>315000</v>
      </c>
      <c r="AC6" s="37">
        <f>SUM(AC7:AC10)</f>
        <v>500796.48000000004</v>
      </c>
      <c r="AD6" s="37">
        <v>477789.86</v>
      </c>
      <c r="AE6" s="18">
        <f t="shared" ref="AE6:AE69" si="96">IF(AC6&lt;=0," ",IF(AC6/AB6*100&gt;200,"СВ.200",AC6/AB6))</f>
        <v>1.5898300952380953</v>
      </c>
      <c r="AF6" s="18">
        <f>IF(AD6=0," ",IF(AC6/AD6*100&gt;200,"св.200",AC6/AD6))</f>
        <v>1.0481521730076064</v>
      </c>
      <c r="AG6" s="37">
        <f>SUM(AG7:AG10)</f>
        <v>601100</v>
      </c>
      <c r="AH6" s="37">
        <f>SUM(AH7:AH10)</f>
        <v>570031.04999999993</v>
      </c>
      <c r="AI6" s="37">
        <v>803827.63</v>
      </c>
      <c r="AJ6" s="18">
        <f t="shared" ref="AJ6:AJ69" si="97">IF(AH6&lt;=0," ",IF(AH6/AG6*100&gt;200,"СВ.200",AH6/AG6))</f>
        <v>0.94831317584428532</v>
      </c>
      <c r="AK6" s="18">
        <f>IF(AI6=0," ",IF(AH6/AI6*100&gt;200,"св.200",AH6/AI6))</f>
        <v>0.70914587745633961</v>
      </c>
      <c r="AL6" s="37">
        <f>SUM(AL7:AL10)</f>
        <v>2200</v>
      </c>
      <c r="AM6" s="37">
        <f>SUM(AM7:AM10)</f>
        <v>2200</v>
      </c>
      <c r="AN6" s="37">
        <v>1600</v>
      </c>
      <c r="AO6" s="18">
        <f t="shared" ref="AO6:AO69" si="98">IF(AM6&lt;=0," ",IF(AM6/AL6*100&gt;200,"СВ.200",AM6/AL6))</f>
        <v>1</v>
      </c>
      <c r="AP6" s="18">
        <f>IF(AN6=0," ",IF(AM6/AN6*100&gt;200,"св.200",AM6/AN6))</f>
        <v>1.375</v>
      </c>
      <c r="AQ6" s="37">
        <f>SUM(AQ7:AQ10)</f>
        <v>1487248.8299999998</v>
      </c>
      <c r="AR6" s="37">
        <f>SUM(AR7:AR10)</f>
        <v>1587444.4499999997</v>
      </c>
      <c r="AS6" s="36">
        <v>1465462.81</v>
      </c>
      <c r="AT6" s="18">
        <f t="shared" ref="AT6:AT69" si="99">IF(AR6&lt;=0," ",IF(AR6/AQ6*100&gt;200,"СВ.200",AR6/AQ6))</f>
        <v>1.0673697756413767</v>
      </c>
      <c r="AU6" s="18">
        <f>IF(AS6=0," ",IF(AR6/AS6*100&gt;200,"св.200",AR6/AS6))</f>
        <v>1.0832376223863365</v>
      </c>
      <c r="AV6" s="37">
        <f>SUM(AV7:AV10)</f>
        <v>215000</v>
      </c>
      <c r="AW6" s="37">
        <f>SUM(AW7:AW10)</f>
        <v>258625.33</v>
      </c>
      <c r="AX6" s="37">
        <v>247534.53</v>
      </c>
      <c r="AY6" s="18">
        <f t="shared" ref="AY6:AY69" si="100">IF(AW6&lt;=0," ",IF(AW6/AV6*100&gt;200,"СВ.200",AW6/AV6))</f>
        <v>1.202908511627907</v>
      </c>
      <c r="AZ6" s="18">
        <f>IF(AX6=0," ",IF(AW6/AX6*100&gt;200,"св.200",AW6/AX6))</f>
        <v>1.044805062146279</v>
      </c>
      <c r="BA6" s="37">
        <f>SUM(BA7:BA10)</f>
        <v>208500</v>
      </c>
      <c r="BB6" s="37">
        <f>SUM(BB7:BB10)</f>
        <v>213009.91</v>
      </c>
      <c r="BC6" s="37">
        <v>129409.40999999999</v>
      </c>
      <c r="BD6" s="18">
        <f t="shared" ref="BD6:BD69" si="101">IF(BB6&lt;=0," ",IF(BB6/BA6*100&gt;200,"СВ.200",BB6/BA6))</f>
        <v>1.0216302637889689</v>
      </c>
      <c r="BE6" s="18">
        <f>IF(BC6=0," ",IF(BB6/BC6*100&gt;200,"св.200",BB6/BC6))</f>
        <v>1.6460156181841801</v>
      </c>
      <c r="BF6" s="37">
        <f>SUM(BF7:BF10)</f>
        <v>148700</v>
      </c>
      <c r="BG6" s="37">
        <f>SUM(BG7:BG10)</f>
        <v>149804.24</v>
      </c>
      <c r="BH6" s="37">
        <v>19569.599999999999</v>
      </c>
      <c r="BI6" s="18">
        <f t="shared" ref="BI6:BI69" si="102">IF(BG6&lt;=0," ",IF(BG6/BF6*100&gt;200,"СВ.200",BG6/BF6))</f>
        <v>1.0074259583053127</v>
      </c>
      <c r="BJ6" s="18" t="str">
        <f>IF(BH6=0," ",IF(BG6/BH6*100&gt;200,"св.200",BG6/BH6))</f>
        <v>св.200</v>
      </c>
      <c r="BK6" s="37">
        <f>SUM(BK7:BK10)</f>
        <v>0</v>
      </c>
      <c r="BL6" s="37">
        <f>SUM(BL7:BL10)</f>
        <v>0</v>
      </c>
      <c r="BM6" s="37">
        <v>0</v>
      </c>
      <c r="BN6" s="18" t="str">
        <f t="shared" ref="BN6:BN69" si="103">IF(BL6&lt;=0," ",IF(BL6/BK6*100&gt;200,"СВ.200",BL6/BK6))</f>
        <v xml:space="preserve"> </v>
      </c>
      <c r="BO6" s="18" t="str">
        <f>IF(BM6=0," ",IF(BL6/BM6*100&gt;200,"св.200",BL6/BM6))</f>
        <v xml:space="preserve"> </v>
      </c>
      <c r="BP6" s="37">
        <f>SUM(BP7:BP10)</f>
        <v>54220</v>
      </c>
      <c r="BQ6" s="37">
        <f>SUM(BQ7:BQ10)</f>
        <v>52697.23</v>
      </c>
      <c r="BR6" s="37">
        <v>59971.59</v>
      </c>
      <c r="BS6" s="18">
        <f t="shared" ref="BS6:BS69" si="104">IF(BQ6&lt;=0," ",IF(BQ6/BP6*100&gt;200,"СВ.200",BQ6/BP6))</f>
        <v>0.97191497602360755</v>
      </c>
      <c r="BT6" s="18">
        <f>IF(BR6=0," ",IF(BQ6/BR6*100&gt;200,"св.200",BQ6/BR6))</f>
        <v>0.87870323264732531</v>
      </c>
      <c r="BU6" s="37">
        <f>SUM(BU7:BU10)</f>
        <v>302600</v>
      </c>
      <c r="BV6" s="37">
        <f>SUM(BV7:BV10)</f>
        <v>347219.91000000003</v>
      </c>
      <c r="BW6" s="37">
        <v>603488.80000000005</v>
      </c>
      <c r="BX6" s="18">
        <f t="shared" ref="BX6:BX69" si="105">IF(BV6&lt;=0," ",IF(BV6/BU6*100&gt;200,"СВ.200",BV6/BU6))</f>
        <v>1.1474550892267019</v>
      </c>
      <c r="BY6" s="18">
        <f>IF(BW6=0," ",IF(BV6/BW6*100&gt;200,"св.200",BV6/BW6))</f>
        <v>0.57535435620346231</v>
      </c>
      <c r="BZ6" s="37">
        <f>SUM(BZ7:BZ10)</f>
        <v>14623</v>
      </c>
      <c r="CA6" s="37">
        <f>SUM(CA7:CA10)</f>
        <v>14623</v>
      </c>
      <c r="CB6" s="37">
        <v>0</v>
      </c>
      <c r="CC6" s="18">
        <f t="shared" ref="CC6:CC69" si="106">IF(CA6&lt;=0," ",IF(CA6/BZ6*100&gt;200,"СВ.200",CA6/BZ6))</f>
        <v>1</v>
      </c>
      <c r="CD6" s="18" t="str">
        <f>IF(CB6=0," ",IF(CA6/CB6*100&gt;200,"св.200",CA6/CB6))</f>
        <v xml:space="preserve"> </v>
      </c>
      <c r="CE6" s="37">
        <f>SUM(CE7:CE10)</f>
        <v>169864.95999999999</v>
      </c>
      <c r="CF6" s="37">
        <f>SUM(CF7:CF10)</f>
        <v>170171.47</v>
      </c>
      <c r="CG6" s="37">
        <v>130603.16</v>
      </c>
      <c r="CH6" s="18">
        <f t="shared" ref="CH6:CH69" si="107">IF(CF6&lt;=0," ",IF(CF6/CE6*100&gt;200,"СВ.200",CF6/CE6))</f>
        <v>1.0018044333569442</v>
      </c>
      <c r="CI6" s="18">
        <f>IF(CG6=0," ",IF(CF6/CG6*100&gt;200,"св.200",CF6/CG6))</f>
        <v>1.302965946612624</v>
      </c>
      <c r="CJ6" s="37">
        <f>SUM(CJ7:CJ10)</f>
        <v>159000</v>
      </c>
      <c r="CK6" s="37">
        <f>SUM(CK7:CK10)</f>
        <v>159260.62</v>
      </c>
      <c r="CL6" s="37">
        <v>13681.25</v>
      </c>
      <c r="CM6" s="18">
        <f t="shared" ref="CM6:CM69" si="108">IF(CK6&lt;=0," ",IF(CK6/CJ6*100&gt;200,"СВ.200",CK6/CJ6))</f>
        <v>1.0016391194968552</v>
      </c>
      <c r="CN6" s="18" t="str">
        <f>IF(CL6=0," ",IF(CK6/CL6*100&gt;200,"св.200",CK6/CL6))</f>
        <v>св.200</v>
      </c>
      <c r="CO6" s="37">
        <f>SUM(CO7:CO10)</f>
        <v>10864.96</v>
      </c>
      <c r="CP6" s="37">
        <f>SUM(CP7:CP10)</f>
        <v>10910.849999999999</v>
      </c>
      <c r="CQ6" s="37">
        <v>116921.91</v>
      </c>
      <c r="CR6" s="18">
        <f t="shared" ref="CR6:CR69" si="109">IF(CP6&lt;=0," ",IF(CP6/CO6*100&gt;200,"СВ.200",CP6/CO6))</f>
        <v>1.004223669484287</v>
      </c>
      <c r="CS6" s="18">
        <f>IF(CQ6=0," ",IF(CP6/CQ6*100&gt;200,"св.200",CP6/CQ6))</f>
        <v>9.3317411595482819E-2</v>
      </c>
      <c r="CT6" s="37">
        <f>SUM(CT7:CT10)</f>
        <v>10000</v>
      </c>
      <c r="CU6" s="37">
        <f>SUM(CU7:CU10)</f>
        <v>14320.61</v>
      </c>
      <c r="CV6" s="37">
        <v>21272.12</v>
      </c>
      <c r="CW6" s="18">
        <f t="shared" ref="CW6:CW69" si="110">IF(CU6&lt;=0," ",IF(CU6/CT6*100&gt;200,"СВ.200",CU6/CT6))</f>
        <v>1.432061</v>
      </c>
      <c r="CX6" s="18">
        <f>IF(CV6=0," ",IF(CU6/CV6*100&gt;200,"св.200",CU6/CV6))</f>
        <v>0.67321028651587156</v>
      </c>
      <c r="CY6" s="37">
        <f>SUM(CY7:CY10)</f>
        <v>0</v>
      </c>
      <c r="CZ6" s="37">
        <f>SUM(CZ7:CZ10)</f>
        <v>0</v>
      </c>
      <c r="DA6" s="37">
        <v>0</v>
      </c>
      <c r="DB6" s="18" t="str">
        <f t="shared" ref="DB6:DB69" si="111">IF(CZ6&lt;=0," ",IF(CZ6/CY6*100&gt;200,"СВ.200",CZ6/CY6))</f>
        <v xml:space="preserve"> </v>
      </c>
      <c r="DC6" s="18" t="str">
        <f>IF(DA6=0," ",IF(CZ6/DA6*100&gt;200,"св.200",CZ6/DA6))</f>
        <v xml:space="preserve"> </v>
      </c>
      <c r="DD6" s="37">
        <f>SUM(DD7:DD10)</f>
        <v>380337.17</v>
      </c>
      <c r="DE6" s="37">
        <f>SUM(DE7:DE10)</f>
        <v>380422.65</v>
      </c>
      <c r="DF6" s="37">
        <v>0</v>
      </c>
      <c r="DG6" s="18">
        <f t="shared" ref="DG6:DG69" si="112">IF(DE6&lt;=0," ",IF(DE6/DD6*100&gt;200,"СВ.200",DE6/DD6))</f>
        <v>1.0002247479519293</v>
      </c>
      <c r="DH6" s="18" t="str">
        <f t="shared" ref="DH6:DH70" si="113">IF(DF6=0," ",IF(DE6/DF6*100&gt;200,"св.200",DE6/DF6))</f>
        <v xml:space="preserve"> </v>
      </c>
      <c r="DI6" s="37">
        <f>SUM(DI7:DI10)</f>
        <v>-110000</v>
      </c>
      <c r="DJ6" s="37">
        <v>110000</v>
      </c>
      <c r="DK6" s="18">
        <f>IF(DI6=0," ",IF(DI6/DJ6*100&gt;200,"св.200",DI6/DJ6))</f>
        <v>-1</v>
      </c>
      <c r="DL6" s="37">
        <f>SUM(DL7:DL10)</f>
        <v>20000</v>
      </c>
      <c r="DM6" s="37">
        <f>SUM(DM7:DM10)</f>
        <v>23073.39</v>
      </c>
      <c r="DN6" s="37">
        <v>9129.92</v>
      </c>
      <c r="DO6" s="18">
        <f t="shared" ref="DO6:DO69" si="114">IF(DM6&lt;=0," ",IF(DM6/DL6*100&gt;200,"СВ.200",DM6/DL6))</f>
        <v>1.1536694999999999</v>
      </c>
      <c r="DP6" s="18" t="str">
        <f>IF(DN6=0," ",IF(DM6/DN6*100&gt;200,"св.200",DM6/DN6))</f>
        <v>св.200</v>
      </c>
      <c r="DQ6" s="37">
        <f>SUM(DQ7:DQ10)</f>
        <v>73403.7</v>
      </c>
      <c r="DR6" s="37">
        <f>SUM(DR7:DR10)</f>
        <v>73403.7</v>
      </c>
      <c r="DS6" s="37">
        <v>90934.510000000009</v>
      </c>
      <c r="DT6" s="18">
        <f t="shared" ref="DT6:DT69" si="115">IF(DR6&lt;=0," ",IF(DR6/DQ6*100&gt;200,"СВ.200",DR6/DQ6))</f>
        <v>1</v>
      </c>
      <c r="DU6" s="18">
        <f>IF(DS6=0," ",IF(DR6/DS6*100&gt;200,"св.200",DR6/DS6))</f>
        <v>0.80721499461535551</v>
      </c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</row>
    <row r="7" spans="1:144" s="11" customFormat="1" ht="15.75" customHeight="1" outlineLevel="1" x14ac:dyDescent="0.25">
      <c r="A7" s="10">
        <v>1</v>
      </c>
      <c r="B7" s="6" t="s">
        <v>56</v>
      </c>
      <c r="C7" s="19">
        <f>H7+AQ7</f>
        <v>11948819.199999999</v>
      </c>
      <c r="D7" s="19">
        <f>I7+AR7</f>
        <v>13212290.640000001</v>
      </c>
      <c r="E7" s="19">
        <v>11533499.68</v>
      </c>
      <c r="F7" s="20">
        <f>IF(D7&lt;=0," ",IF(D7/C7*100&gt;200,"СВ.200",D7/C7))</f>
        <v>1.1057402759931292</v>
      </c>
      <c r="G7" s="20">
        <f t="shared" si="91"/>
        <v>1.145557810428621</v>
      </c>
      <c r="H7" s="19">
        <f>M7+R7+W7+AB7+AG7+AL7</f>
        <v>11302866.449999999</v>
      </c>
      <c r="I7" s="19">
        <f>N7+S7+X7+AC7+AH7+AM7</f>
        <v>12481735.120000001</v>
      </c>
      <c r="J7" s="16">
        <v>10620152.739999998</v>
      </c>
      <c r="K7" s="20">
        <f t="shared" ref="K7" si="116">IF(I7&lt;=0," ",IF(I7/H7*100&gt;200,"СВ.200",I7/H7))</f>
        <v>1.1042982039303846</v>
      </c>
      <c r="L7" s="20">
        <f t="shared" ref="L7" si="117">IF(J7=0," ",IF(I7/J7*100&gt;200,"св.200",I7/J7))</f>
        <v>1.1752877218976798</v>
      </c>
      <c r="M7" s="19">
        <v>9468666.4499999993</v>
      </c>
      <c r="N7" s="19">
        <v>10536208.41</v>
      </c>
      <c r="O7" s="25">
        <v>8705665.6899999995</v>
      </c>
      <c r="P7" s="20">
        <f t="shared" si="93"/>
        <v>1.1127447001789783</v>
      </c>
      <c r="Q7" s="20">
        <f t="shared" ref="Q7:Q70" si="118">IF(O7=0," ",IF(N7/O7*100&gt;200,"св.200",N7/O7))</f>
        <v>1.2102702751499754</v>
      </c>
      <c r="R7" s="19">
        <v>1218200</v>
      </c>
      <c r="S7" s="19">
        <v>1224123.6599999999</v>
      </c>
      <c r="T7" s="25">
        <v>1138099.78</v>
      </c>
      <c r="U7" s="20">
        <f t="shared" si="94"/>
        <v>1.0048626333935313</v>
      </c>
      <c r="V7" s="20">
        <f t="shared" ref="V7:V70" si="119">IF(T7=0," ",IF(S7/T7*100&gt;200,"св.200",S7/T7))</f>
        <v>1.0755855343368925</v>
      </c>
      <c r="W7" s="19">
        <v>66000</v>
      </c>
      <c r="X7" s="19">
        <v>66013.740000000005</v>
      </c>
      <c r="Y7" s="25">
        <v>7798.1</v>
      </c>
      <c r="Z7" s="20">
        <f t="shared" si="95"/>
        <v>1.0002081818181818</v>
      </c>
      <c r="AA7" s="20" t="str">
        <f t="shared" ref="AA7:AA70" si="120">IF(Y7=0," ",IF(X7/Y7*100&gt;200,"св.200",X7/Y7))</f>
        <v>св.200</v>
      </c>
      <c r="AB7" s="19">
        <v>200000</v>
      </c>
      <c r="AC7" s="19">
        <v>373729.84</v>
      </c>
      <c r="AD7" s="25">
        <v>331271.53000000003</v>
      </c>
      <c r="AE7" s="20">
        <f t="shared" si="96"/>
        <v>1.8686492000000001</v>
      </c>
      <c r="AF7" s="20">
        <f t="shared" ref="AF7:AF70" si="121">IF(AD7=0," ",IF(AC7/AD7*100&gt;200,"св.200",AC7/AD7))</f>
        <v>1.1281676997718457</v>
      </c>
      <c r="AG7" s="19">
        <v>350000</v>
      </c>
      <c r="AH7" s="19">
        <v>281659.46999999997</v>
      </c>
      <c r="AI7" s="25">
        <v>437317.64</v>
      </c>
      <c r="AJ7" s="20">
        <f t="shared" si="97"/>
        <v>0.80474134285714283</v>
      </c>
      <c r="AK7" s="20">
        <f t="shared" ref="AK7:AK70" si="122">IF(AI7=0," ",IF(AH7/AI7*100&gt;200,"св.200",AH7/AI7))</f>
        <v>0.64406153385443121</v>
      </c>
      <c r="AL7" s="19"/>
      <c r="AM7" s="19"/>
      <c r="AN7" s="25"/>
      <c r="AO7" s="20" t="str">
        <f t="shared" si="98"/>
        <v xml:space="preserve"> </v>
      </c>
      <c r="AP7" s="20" t="str">
        <f t="shared" ref="AP7:AP70" si="123">IF(AN7=0," ",IF(AM7/AN7*100&gt;200,"св.200",AM7/AN7))</f>
        <v xml:space="preserve"> </v>
      </c>
      <c r="AQ7" s="19">
        <f>AV7+BA7+BF7+BK7+BP7+BU7+BZ7+CE7+CT7+CY7+DD7+DL7+DQ7</f>
        <v>645952.75</v>
      </c>
      <c r="AR7" s="19">
        <f>AW7+BB7+BG7+BL7+BQ7+BV7+CA7+CF7+CU7+CZ7+DE7+DI7+DM7+DR7</f>
        <v>730555.5199999999</v>
      </c>
      <c r="AS7" s="34">
        <v>913346.94</v>
      </c>
      <c r="AT7" s="20">
        <f t="shared" si="99"/>
        <v>1.1309736199745259</v>
      </c>
      <c r="AU7" s="20">
        <f t="shared" ref="AU7:AU70" si="124">IF(AS7=0," ",IF(AR7/AS7*100&gt;200,"св.200",AR7/AS7))</f>
        <v>0.79986639031165963</v>
      </c>
      <c r="AV7" s="19">
        <v>215000</v>
      </c>
      <c r="AW7" s="19">
        <v>258625.33</v>
      </c>
      <c r="AX7" s="25">
        <v>247534.53</v>
      </c>
      <c r="AY7" s="20">
        <f t="shared" si="100"/>
        <v>1.202908511627907</v>
      </c>
      <c r="AZ7" s="20">
        <f t="shared" ref="AZ7:AZ70" si="125">IF(AX7=0," ",IF(AW7/AX7*100&gt;200,"св.200",AW7/AX7))</f>
        <v>1.044805062146279</v>
      </c>
      <c r="BA7" s="19">
        <v>8700</v>
      </c>
      <c r="BB7" s="19">
        <v>12925.07</v>
      </c>
      <c r="BC7" s="25">
        <v>7352.01</v>
      </c>
      <c r="BD7" s="20">
        <f t="shared" si="101"/>
        <v>1.4856402298850575</v>
      </c>
      <c r="BE7" s="20">
        <f t="shared" ref="BE7:BE70" si="126">IF(BC7=0," ",IF(BB7/BC7*100&gt;200,"св.200",BB7/BC7))</f>
        <v>1.7580321571923867</v>
      </c>
      <c r="BF7" s="19"/>
      <c r="BG7" s="19"/>
      <c r="BH7" s="25"/>
      <c r="BI7" s="20" t="str">
        <f t="shared" si="102"/>
        <v xml:space="preserve"> </v>
      </c>
      <c r="BJ7" s="20" t="str">
        <f t="shared" ref="BJ7:BJ70" si="127">IF(BH7=0," ",IF(BG7/BH7*100&gt;200,"св.200",BG7/BH7))</f>
        <v xml:space="preserve"> </v>
      </c>
      <c r="BK7" s="19"/>
      <c r="BL7" s="19"/>
      <c r="BM7" s="25"/>
      <c r="BN7" s="20" t="str">
        <f t="shared" si="103"/>
        <v xml:space="preserve"> </v>
      </c>
      <c r="BO7" s="20" t="str">
        <f t="shared" ref="BO7:BO70" si="128">IF(BM7=0," ",IF(BL7/BM7*100&gt;200,"св.200",BL7/BM7))</f>
        <v xml:space="preserve"> </v>
      </c>
      <c r="BP7" s="19">
        <v>54220</v>
      </c>
      <c r="BQ7" s="19">
        <v>52697.23</v>
      </c>
      <c r="BR7" s="25">
        <v>59971.59</v>
      </c>
      <c r="BS7" s="20">
        <f t="shared" si="104"/>
        <v>0.97191497602360755</v>
      </c>
      <c r="BT7" s="20">
        <f t="shared" ref="BT7:BT70" si="129">IF(BR7=0," ",IF(BQ7/BR7*100&gt;200,"св.200",BQ7/BR7))</f>
        <v>0.87870323264732531</v>
      </c>
      <c r="BU7" s="19">
        <v>175000</v>
      </c>
      <c r="BV7" s="19">
        <v>208693.91</v>
      </c>
      <c r="BW7" s="25">
        <v>474761.31</v>
      </c>
      <c r="BX7" s="20">
        <f t="shared" si="105"/>
        <v>1.1925366285714285</v>
      </c>
      <c r="BY7" s="20">
        <f t="shared" ref="BY7:BY70" si="130">IF(BW7=0," ",IF(BV7/BW7*100&gt;200,"св.200",BV7/BW7))</f>
        <v>0.43957648949953398</v>
      </c>
      <c r="BZ7" s="19">
        <v>2000</v>
      </c>
      <c r="CA7" s="19">
        <v>2000</v>
      </c>
      <c r="CB7" s="25"/>
      <c r="CC7" s="20">
        <f t="shared" si="106"/>
        <v>1</v>
      </c>
      <c r="CD7" s="20" t="str">
        <f t="shared" ref="CD7:CD70" si="131">IF(CB7=0," ",IF(CA7/CB7*100&gt;200,"св.200",CA7/CB7))</f>
        <v xml:space="preserve"> </v>
      </c>
      <c r="CE7" s="19">
        <f>CJ7+CO7</f>
        <v>159000</v>
      </c>
      <c r="CF7" s="19">
        <f>CK7+CP7</f>
        <v>159260.62</v>
      </c>
      <c r="CG7" s="19">
        <v>13681.25</v>
      </c>
      <c r="CH7" s="20">
        <f t="shared" si="107"/>
        <v>1.0016391194968552</v>
      </c>
      <c r="CI7" s="20" t="str">
        <f t="shared" ref="CI7:CI70" si="132">IF(CG7=0," ",IF(CF7/CG7*100&gt;200,"св.200",CF7/CG7))</f>
        <v>св.200</v>
      </c>
      <c r="CJ7" s="19">
        <v>159000</v>
      </c>
      <c r="CK7" s="19">
        <v>159260.62</v>
      </c>
      <c r="CL7" s="25">
        <v>13681.25</v>
      </c>
      <c r="CM7" s="20">
        <f t="shared" si="108"/>
        <v>1.0016391194968552</v>
      </c>
      <c r="CN7" s="20" t="str">
        <f t="shared" ref="CN7:CN70" si="133">IF(CL7=0," ",IF(CK7/CL7*100&gt;200,"св.200",CK7/CL7))</f>
        <v>св.200</v>
      </c>
      <c r="CO7" s="19"/>
      <c r="CP7" s="19"/>
      <c r="CQ7" s="25"/>
      <c r="CR7" s="20" t="str">
        <f t="shared" si="109"/>
        <v xml:space="preserve"> </v>
      </c>
      <c r="CS7" s="20" t="str">
        <f t="shared" ref="CS7:CS70" si="134">IF(CQ7=0," ",IF(CP7/CQ7*100&gt;200,"св.200",CP7/CQ7))</f>
        <v xml:space="preserve"> </v>
      </c>
      <c r="CT7" s="19">
        <v>10000</v>
      </c>
      <c r="CU7" s="19">
        <v>14320.61</v>
      </c>
      <c r="CV7" s="25">
        <v>21272.12</v>
      </c>
      <c r="CW7" s="20">
        <f t="shared" si="110"/>
        <v>1.432061</v>
      </c>
      <c r="CX7" s="20">
        <f t="shared" ref="CX7:CX70" si="135">IF(CV7=0," ",IF(CU7/CV7*100&gt;200,"св.200",CU7/CV7))</f>
        <v>0.67321028651587156</v>
      </c>
      <c r="CY7" s="19"/>
      <c r="CZ7" s="19"/>
      <c r="DA7" s="25"/>
      <c r="DB7" s="20" t="str">
        <f t="shared" si="111"/>
        <v xml:space="preserve"> </v>
      </c>
      <c r="DC7" s="20" t="str">
        <f t="shared" ref="DC7:DC70" si="136">IF(DA7=0," ",IF(CZ7/DA7*100&gt;200,"св.200",CZ7/DA7))</f>
        <v xml:space="preserve"> </v>
      </c>
      <c r="DD7" s="19"/>
      <c r="DE7" s="19"/>
      <c r="DF7" s="25"/>
      <c r="DG7" s="20" t="str">
        <f t="shared" si="112"/>
        <v xml:space="preserve"> </v>
      </c>
      <c r="DH7" s="20" t="str">
        <f t="shared" si="113"/>
        <v xml:space="preserve"> </v>
      </c>
      <c r="DI7" s="19"/>
      <c r="DJ7" s="25"/>
      <c r="DK7" s="42" t="str">
        <f t="shared" ref="DK7:DK70" si="137">IF(DI7=0," ",IF(DI7/DJ7*100&gt;200,"св.200",DI7/DJ7))</f>
        <v xml:space="preserve"> </v>
      </c>
      <c r="DL7" s="19"/>
      <c r="DM7" s="19"/>
      <c r="DN7" s="25"/>
      <c r="DO7" s="20" t="str">
        <f t="shared" si="114"/>
        <v xml:space="preserve"> </v>
      </c>
      <c r="DP7" s="20" t="str">
        <f t="shared" ref="DP7:DP70" si="138">IF(DN7=0," ",IF(DM7/DN7*100&gt;200,"св.200",DM7/DN7))</f>
        <v xml:space="preserve"> </v>
      </c>
      <c r="DQ7" s="19">
        <v>22032.75</v>
      </c>
      <c r="DR7" s="19">
        <v>22032.75</v>
      </c>
      <c r="DS7" s="25">
        <v>45224.959999999999</v>
      </c>
      <c r="DT7" s="20">
        <f t="shared" si="115"/>
        <v>1</v>
      </c>
      <c r="DU7" s="20">
        <f t="shared" ref="DU7:DU70" si="139">IF(DS7=0," ",IF(DR7/DS7*100&gt;200,"св.200",DR7/DS7))</f>
        <v>0.48718119374787727</v>
      </c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</row>
    <row r="8" spans="1:144" s="11" customFormat="1" ht="15.75" customHeight="1" outlineLevel="1" x14ac:dyDescent="0.25">
      <c r="A8" s="10">
        <v>2</v>
      </c>
      <c r="B8" s="6" t="s">
        <v>23</v>
      </c>
      <c r="C8" s="19">
        <f t="shared" ref="C8:C10" si="140">H8+AQ8</f>
        <v>196100</v>
      </c>
      <c r="D8" s="39">
        <f t="shared" ref="D8:D10" si="141">I8+AR8</f>
        <v>198835.68</v>
      </c>
      <c r="E8" s="19">
        <v>177817.11</v>
      </c>
      <c r="F8" s="20">
        <f>IF(D8&lt;=0," ",IF(D8/C8*100&gt;200,"СВ.200",D8/C8))</f>
        <v>1.0139504334523202</v>
      </c>
      <c r="G8" s="20">
        <f t="shared" si="91"/>
        <v>1.1182033045076485</v>
      </c>
      <c r="H8" s="19">
        <f t="shared" ref="H8:H10" si="142">M8+R8+W8+AB8+AG8+AL8</f>
        <v>106000</v>
      </c>
      <c r="I8" s="19">
        <f t="shared" ref="I8:I10" si="143">N8+S8+X8+AC8+AH8+AM8</f>
        <v>107670.12</v>
      </c>
      <c r="J8" s="16">
        <v>111286.07</v>
      </c>
      <c r="K8" s="20">
        <f t="shared" si="92"/>
        <v>1.0157558490566037</v>
      </c>
      <c r="L8" s="20">
        <f t="shared" ref="L8:L64" si="144">IF(J8=0," ",IF(I8/J8*100&gt;200,"св.200",I8/J8))</f>
        <v>0.96750761348657555</v>
      </c>
      <c r="M8" s="19">
        <v>26000</v>
      </c>
      <c r="N8" s="19">
        <v>20610.55</v>
      </c>
      <c r="O8" s="25">
        <v>26357.200000000001</v>
      </c>
      <c r="P8" s="20">
        <f t="shared" si="93"/>
        <v>0.79271346153846156</v>
      </c>
      <c r="Q8" s="20">
        <f t="shared" si="118"/>
        <v>0.78197039139210534</v>
      </c>
      <c r="R8" s="19"/>
      <c r="S8" s="19"/>
      <c r="T8" s="25"/>
      <c r="U8" s="20" t="str">
        <f t="shared" si="94"/>
        <v xml:space="preserve"> </v>
      </c>
      <c r="V8" s="20" t="str">
        <f t="shared" si="119"/>
        <v xml:space="preserve"> </v>
      </c>
      <c r="W8" s="19">
        <v>13000</v>
      </c>
      <c r="X8" s="19">
        <v>12394.2</v>
      </c>
      <c r="Y8" s="25">
        <v>12262.8</v>
      </c>
      <c r="Z8" s="20">
        <f t="shared" si="95"/>
        <v>0.95340000000000003</v>
      </c>
      <c r="AA8" s="20">
        <f t="shared" si="120"/>
        <v>1.0107153341814268</v>
      </c>
      <c r="AB8" s="19">
        <v>12000</v>
      </c>
      <c r="AC8" s="19">
        <v>8272.08</v>
      </c>
      <c r="AD8" s="25">
        <v>15195.85</v>
      </c>
      <c r="AE8" s="20">
        <f t="shared" si="96"/>
        <v>0.68933999999999995</v>
      </c>
      <c r="AF8" s="20">
        <f t="shared" si="121"/>
        <v>0.54436441528443624</v>
      </c>
      <c r="AG8" s="19">
        <v>55000</v>
      </c>
      <c r="AH8" s="19">
        <v>66393.289999999994</v>
      </c>
      <c r="AI8" s="25">
        <v>57470.22</v>
      </c>
      <c r="AJ8" s="20">
        <f t="shared" si="97"/>
        <v>1.2071507272727271</v>
      </c>
      <c r="AK8" s="20">
        <f t="shared" si="122"/>
        <v>1.1552642394617594</v>
      </c>
      <c r="AL8" s="19"/>
      <c r="AM8" s="19"/>
      <c r="AN8" s="25"/>
      <c r="AO8" s="20" t="str">
        <f t="shared" si="98"/>
        <v xml:space="preserve"> </v>
      </c>
      <c r="AP8" s="20" t="str">
        <f t="shared" si="123"/>
        <v xml:space="preserve"> </v>
      </c>
      <c r="AQ8" s="19">
        <f t="shared" ref="AQ8:AQ10" si="145">AV8+BA8+BF8+BK8+BP8+BU8+BZ8+CE8+CT8+CY8+DD8+DL8+DQ8</f>
        <v>90100</v>
      </c>
      <c r="AR8" s="19">
        <f>AW8+BB8+BG8+BL8+BQ8+BV8+CA8+CF8+CU8+CZ8+DE8+DI8+DM8+DR8+73.01</f>
        <v>91165.56</v>
      </c>
      <c r="AS8" s="34">
        <v>66531.040000000008</v>
      </c>
      <c r="AT8" s="20">
        <f t="shared" si="99"/>
        <v>1.0118264150943397</v>
      </c>
      <c r="AU8" s="20">
        <f t="shared" si="124"/>
        <v>1.3702710794841022</v>
      </c>
      <c r="AV8" s="19"/>
      <c r="AW8" s="19"/>
      <c r="AX8" s="25"/>
      <c r="AY8" s="20" t="str">
        <f t="shared" si="100"/>
        <v xml:space="preserve"> </v>
      </c>
      <c r="AZ8" s="20" t="str">
        <f t="shared" si="125"/>
        <v xml:space="preserve"> </v>
      </c>
      <c r="BA8" s="19">
        <v>56500</v>
      </c>
      <c r="BB8" s="19">
        <v>56399.75</v>
      </c>
      <c r="BC8" s="25">
        <v>31035.8</v>
      </c>
      <c r="BD8" s="20">
        <f t="shared" si="101"/>
        <v>0.9982256637168142</v>
      </c>
      <c r="BE8" s="20">
        <f t="shared" si="126"/>
        <v>1.8172481456898164</v>
      </c>
      <c r="BF8" s="19">
        <v>25000</v>
      </c>
      <c r="BG8" s="19">
        <v>26092.799999999999</v>
      </c>
      <c r="BH8" s="25">
        <v>19569.599999999999</v>
      </c>
      <c r="BI8" s="20">
        <f t="shared" si="102"/>
        <v>1.043712</v>
      </c>
      <c r="BJ8" s="20">
        <f t="shared" si="127"/>
        <v>1.3333333333333335</v>
      </c>
      <c r="BK8" s="19"/>
      <c r="BL8" s="19"/>
      <c r="BM8" s="25"/>
      <c r="BN8" s="20" t="str">
        <f t="shared" si="103"/>
        <v xml:space="preserve"> </v>
      </c>
      <c r="BO8" s="20" t="str">
        <f t="shared" si="128"/>
        <v xml:space="preserve"> </v>
      </c>
      <c r="BP8" s="19"/>
      <c r="BQ8" s="19"/>
      <c r="BR8" s="25"/>
      <c r="BS8" s="20" t="str">
        <f t="shared" si="104"/>
        <v xml:space="preserve"> </v>
      </c>
      <c r="BT8" s="20" t="str">
        <f t="shared" si="129"/>
        <v xml:space="preserve"> </v>
      </c>
      <c r="BU8" s="19">
        <v>8600</v>
      </c>
      <c r="BV8" s="19">
        <v>8600</v>
      </c>
      <c r="BW8" s="25">
        <v>7050</v>
      </c>
      <c r="BX8" s="20">
        <f t="shared" si="105"/>
        <v>1</v>
      </c>
      <c r="BY8" s="20">
        <f t="shared" si="130"/>
        <v>1.2198581560283688</v>
      </c>
      <c r="BZ8" s="19"/>
      <c r="CA8" s="19"/>
      <c r="CB8" s="25"/>
      <c r="CC8" s="20" t="str">
        <f t="shared" si="106"/>
        <v xml:space="preserve"> </v>
      </c>
      <c r="CD8" s="20" t="str">
        <f t="shared" si="131"/>
        <v xml:space="preserve"> </v>
      </c>
      <c r="CE8" s="19">
        <f t="shared" ref="CE8:CE10" si="146">CJ8+CO8</f>
        <v>0</v>
      </c>
      <c r="CF8" s="19">
        <f t="shared" ref="CF8:CF10" si="147">CK8+CP8</f>
        <v>0</v>
      </c>
      <c r="CG8" s="19"/>
      <c r="CH8" s="20" t="str">
        <f t="shared" si="107"/>
        <v xml:space="preserve"> </v>
      </c>
      <c r="CI8" s="20" t="str">
        <f t="shared" si="132"/>
        <v xml:space="preserve"> </v>
      </c>
      <c r="CJ8" s="19"/>
      <c r="CK8" s="19"/>
      <c r="CL8" s="25"/>
      <c r="CM8" s="20" t="str">
        <f t="shared" si="108"/>
        <v xml:space="preserve"> </v>
      </c>
      <c r="CN8" s="20" t="str">
        <f t="shared" si="133"/>
        <v xml:space="preserve"> </v>
      </c>
      <c r="CO8" s="19"/>
      <c r="CP8" s="19"/>
      <c r="CQ8" s="25"/>
      <c r="CR8" s="20" t="str">
        <f t="shared" si="109"/>
        <v xml:space="preserve"> </v>
      </c>
      <c r="CS8" s="20" t="str">
        <f t="shared" si="134"/>
        <v xml:space="preserve"> </v>
      </c>
      <c r="CT8" s="19"/>
      <c r="CU8" s="19"/>
      <c r="CV8" s="25"/>
      <c r="CW8" s="20" t="str">
        <f t="shared" si="110"/>
        <v xml:space="preserve"> </v>
      </c>
      <c r="CX8" s="20" t="str">
        <f t="shared" si="135"/>
        <v xml:space="preserve"> </v>
      </c>
      <c r="CY8" s="19"/>
      <c r="CZ8" s="19"/>
      <c r="DA8" s="25"/>
      <c r="DB8" s="20" t="str">
        <f t="shared" si="111"/>
        <v xml:space="preserve"> </v>
      </c>
      <c r="DC8" s="20" t="str">
        <f t="shared" si="136"/>
        <v xml:space="preserve"> </v>
      </c>
      <c r="DD8" s="19"/>
      <c r="DE8" s="19"/>
      <c r="DF8" s="25"/>
      <c r="DG8" s="20" t="str">
        <f t="shared" si="112"/>
        <v xml:space="preserve"> </v>
      </c>
      <c r="DH8" s="20" t="str">
        <f t="shared" si="113"/>
        <v xml:space="preserve"> </v>
      </c>
      <c r="DI8" s="19"/>
      <c r="DJ8" s="25"/>
      <c r="DK8" s="42" t="str">
        <f t="shared" si="137"/>
        <v xml:space="preserve"> </v>
      </c>
      <c r="DL8" s="19"/>
      <c r="DM8" s="19"/>
      <c r="DN8" s="25"/>
      <c r="DO8" s="20" t="str">
        <f t="shared" si="114"/>
        <v xml:space="preserve"> </v>
      </c>
      <c r="DP8" s="20" t="str">
        <f t="shared" si="138"/>
        <v xml:space="preserve"> </v>
      </c>
      <c r="DQ8" s="19"/>
      <c r="DR8" s="19"/>
      <c r="DS8" s="25">
        <v>8875.64</v>
      </c>
      <c r="DT8" s="20" t="str">
        <f t="shared" si="115"/>
        <v xml:space="preserve"> </v>
      </c>
      <c r="DU8" s="20">
        <f t="shared" si="139"/>
        <v>0</v>
      </c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</row>
    <row r="9" spans="1:144" s="11" customFormat="1" ht="15.75" customHeight="1" outlineLevel="1" x14ac:dyDescent="0.25">
      <c r="A9" s="10">
        <v>3</v>
      </c>
      <c r="B9" s="6" t="s">
        <v>97</v>
      </c>
      <c r="C9" s="19">
        <f t="shared" si="140"/>
        <v>968530.16999999993</v>
      </c>
      <c r="D9" s="19">
        <f t="shared" si="141"/>
        <v>1037656.9600000001</v>
      </c>
      <c r="E9" s="19">
        <v>907183.4</v>
      </c>
      <c r="F9" s="20">
        <f>IF(D9&lt;=0," ",IF(D9/C9*100&gt;200,"СВ.200",D9/C9))</f>
        <v>1.071372882478199</v>
      </c>
      <c r="G9" s="20">
        <f t="shared" si="91"/>
        <v>1.1438226934046634</v>
      </c>
      <c r="H9" s="19">
        <f t="shared" si="142"/>
        <v>331750</v>
      </c>
      <c r="I9" s="19">
        <f t="shared" si="143"/>
        <v>389208.78</v>
      </c>
      <c r="J9" s="16">
        <v>464457.02999999997</v>
      </c>
      <c r="K9" s="20">
        <f t="shared" si="92"/>
        <v>1.1731990354182367</v>
      </c>
      <c r="L9" s="20">
        <f t="shared" si="144"/>
        <v>0.83798662709443772</v>
      </c>
      <c r="M9" s="19">
        <v>92050</v>
      </c>
      <c r="N9" s="19">
        <v>112929.95</v>
      </c>
      <c r="O9" s="25">
        <v>96237.98</v>
      </c>
      <c r="P9" s="20">
        <f t="shared" si="93"/>
        <v>1.2268326996197718</v>
      </c>
      <c r="Q9" s="20">
        <f t="shared" si="118"/>
        <v>1.1734447252529614</v>
      </c>
      <c r="R9" s="19"/>
      <c r="S9" s="19"/>
      <c r="T9" s="25"/>
      <c r="U9" s="20" t="str">
        <f t="shared" si="94"/>
        <v xml:space="preserve"> </v>
      </c>
      <c r="V9" s="20" t="str">
        <f t="shared" si="119"/>
        <v xml:space="preserve"> </v>
      </c>
      <c r="W9" s="19">
        <v>1400</v>
      </c>
      <c r="X9" s="19">
        <v>1414.5</v>
      </c>
      <c r="Y9" s="25">
        <v>715.2</v>
      </c>
      <c r="Z9" s="20">
        <f t="shared" si="95"/>
        <v>1.010357142857143</v>
      </c>
      <c r="AA9" s="20">
        <f t="shared" si="120"/>
        <v>1.9777684563758389</v>
      </c>
      <c r="AB9" s="19">
        <v>95000</v>
      </c>
      <c r="AC9" s="19">
        <v>109599.8</v>
      </c>
      <c r="AD9" s="25">
        <v>119633.07</v>
      </c>
      <c r="AE9" s="20">
        <f t="shared" si="96"/>
        <v>1.1536821052631578</v>
      </c>
      <c r="AF9" s="20">
        <f t="shared" si="121"/>
        <v>0.9161329722626026</v>
      </c>
      <c r="AG9" s="19">
        <v>141100</v>
      </c>
      <c r="AH9" s="19">
        <v>163064.53</v>
      </c>
      <c r="AI9" s="25">
        <v>246270.78</v>
      </c>
      <c r="AJ9" s="20">
        <f t="shared" si="97"/>
        <v>1.1556664068036853</v>
      </c>
      <c r="AK9" s="20">
        <f t="shared" si="122"/>
        <v>0.66213510997934877</v>
      </c>
      <c r="AL9" s="19">
        <v>2200</v>
      </c>
      <c r="AM9" s="19">
        <v>2200</v>
      </c>
      <c r="AN9" s="25">
        <v>1600</v>
      </c>
      <c r="AO9" s="20">
        <f t="shared" si="98"/>
        <v>1</v>
      </c>
      <c r="AP9" s="20">
        <f t="shared" si="123"/>
        <v>1.375</v>
      </c>
      <c r="AQ9" s="19">
        <f>AV9+BA9+BF9+BK9+BP9+BU9+BZ9+CE9+CT9+CY9+DD9+DL9+DQ9+-110000</f>
        <v>636780.16999999993</v>
      </c>
      <c r="AR9" s="19">
        <f t="shared" ref="AR9:AR10" si="148">AW9+BB9+BG9+BL9+BQ9+BV9+CA9+CF9+CU9+CZ9+DE9+DI9+DM9+DR9</f>
        <v>648448.18000000005</v>
      </c>
      <c r="AS9" s="34">
        <v>442726.37</v>
      </c>
      <c r="AT9" s="20">
        <f t="shared" si="99"/>
        <v>1.0183234506187593</v>
      </c>
      <c r="AU9" s="20">
        <f t="shared" si="124"/>
        <v>1.4646703335064502</v>
      </c>
      <c r="AV9" s="19"/>
      <c r="AW9" s="19"/>
      <c r="AX9" s="25"/>
      <c r="AY9" s="20" t="str">
        <f t="shared" si="100"/>
        <v xml:space="preserve"> </v>
      </c>
      <c r="AZ9" s="20" t="str">
        <f t="shared" si="125"/>
        <v xml:space="preserve"> </v>
      </c>
      <c r="BA9" s="19">
        <v>88800</v>
      </c>
      <c r="BB9" s="19">
        <v>89608.47</v>
      </c>
      <c r="BC9" s="25">
        <v>85138.77</v>
      </c>
      <c r="BD9" s="20">
        <f t="shared" si="101"/>
        <v>1.0091043918918918</v>
      </c>
      <c r="BE9" s="20">
        <f t="shared" si="126"/>
        <v>1.0524989966380769</v>
      </c>
      <c r="BF9" s="19">
        <v>123700</v>
      </c>
      <c r="BG9" s="19">
        <v>123711.44</v>
      </c>
      <c r="BH9" s="25"/>
      <c r="BI9" s="20">
        <f t="shared" si="102"/>
        <v>1.0000924818108328</v>
      </c>
      <c r="BJ9" s="20" t="str">
        <f t="shared" si="127"/>
        <v xml:space="preserve"> </v>
      </c>
      <c r="BK9" s="19"/>
      <c r="BL9" s="19"/>
      <c r="BM9" s="25"/>
      <c r="BN9" s="20" t="str">
        <f t="shared" si="103"/>
        <v xml:space="preserve"> </v>
      </c>
      <c r="BO9" s="20" t="str">
        <f t="shared" si="128"/>
        <v xml:space="preserve"> </v>
      </c>
      <c r="BP9" s="19"/>
      <c r="BQ9" s="19"/>
      <c r="BR9" s="25"/>
      <c r="BS9" s="20" t="str">
        <f t="shared" si="104"/>
        <v xml:space="preserve"> </v>
      </c>
      <c r="BT9" s="20" t="str">
        <f t="shared" si="129"/>
        <v xml:space="preserve"> </v>
      </c>
      <c r="BU9" s="19">
        <v>105000</v>
      </c>
      <c r="BV9" s="19">
        <v>115716</v>
      </c>
      <c r="BW9" s="25">
        <v>109537.49</v>
      </c>
      <c r="BX9" s="20">
        <f t="shared" si="105"/>
        <v>1.1020571428571428</v>
      </c>
      <c r="BY9" s="20">
        <f t="shared" si="130"/>
        <v>1.0564054370791223</v>
      </c>
      <c r="BZ9" s="19">
        <v>12623</v>
      </c>
      <c r="CA9" s="19">
        <v>12623</v>
      </c>
      <c r="CB9" s="25"/>
      <c r="CC9" s="20">
        <f t="shared" si="106"/>
        <v>1</v>
      </c>
      <c r="CD9" s="20" t="str">
        <f t="shared" si="131"/>
        <v xml:space="preserve"> </v>
      </c>
      <c r="CE9" s="19">
        <f t="shared" si="146"/>
        <v>2800</v>
      </c>
      <c r="CF9" s="19">
        <f t="shared" si="147"/>
        <v>2846.62</v>
      </c>
      <c r="CG9" s="19">
        <v>113716.2</v>
      </c>
      <c r="CH9" s="20">
        <f t="shared" si="107"/>
        <v>1.0166500000000001</v>
      </c>
      <c r="CI9" s="20">
        <f t="shared" si="132"/>
        <v>2.5032669048033612E-2</v>
      </c>
      <c r="CJ9" s="19"/>
      <c r="CK9" s="19"/>
      <c r="CL9" s="25"/>
      <c r="CM9" s="20" t="str">
        <f t="shared" si="108"/>
        <v xml:space="preserve"> </v>
      </c>
      <c r="CN9" s="20" t="str">
        <f t="shared" si="133"/>
        <v xml:space="preserve"> </v>
      </c>
      <c r="CO9" s="19">
        <v>2800</v>
      </c>
      <c r="CP9" s="19">
        <v>2846.62</v>
      </c>
      <c r="CQ9" s="25">
        <v>113716.2</v>
      </c>
      <c r="CR9" s="20">
        <f t="shared" si="109"/>
        <v>1.0166500000000001</v>
      </c>
      <c r="CS9" s="20">
        <f t="shared" si="134"/>
        <v>2.5032669048033612E-2</v>
      </c>
      <c r="CT9" s="19"/>
      <c r="CU9" s="19"/>
      <c r="CV9" s="25"/>
      <c r="CW9" s="20" t="str">
        <f t="shared" si="110"/>
        <v xml:space="preserve"> </v>
      </c>
      <c r="CX9" s="20" t="str">
        <f t="shared" si="135"/>
        <v xml:space="preserve"> </v>
      </c>
      <c r="CY9" s="19"/>
      <c r="CZ9" s="19"/>
      <c r="DA9" s="25"/>
      <c r="DB9" s="20" t="str">
        <f t="shared" si="111"/>
        <v xml:space="preserve"> </v>
      </c>
      <c r="DC9" s="20" t="str">
        <f t="shared" si="136"/>
        <v xml:space="preserve"> </v>
      </c>
      <c r="DD9" s="19">
        <v>380337.17</v>
      </c>
      <c r="DE9" s="19">
        <v>380422.65</v>
      </c>
      <c r="DF9" s="25"/>
      <c r="DG9" s="20">
        <f t="shared" si="112"/>
        <v>1.0002247479519293</v>
      </c>
      <c r="DH9" s="20" t="str">
        <f t="shared" si="113"/>
        <v xml:space="preserve"> </v>
      </c>
      <c r="DI9" s="19">
        <v>-110000</v>
      </c>
      <c r="DJ9" s="25">
        <v>110000</v>
      </c>
      <c r="DK9" s="42">
        <f t="shared" si="137"/>
        <v>-1</v>
      </c>
      <c r="DL9" s="19"/>
      <c r="DM9" s="19"/>
      <c r="DN9" s="25"/>
      <c r="DO9" s="20" t="str">
        <f t="shared" si="114"/>
        <v xml:space="preserve"> </v>
      </c>
      <c r="DP9" s="20" t="str">
        <f t="shared" si="138"/>
        <v xml:space="preserve"> </v>
      </c>
      <c r="DQ9" s="19">
        <v>33520</v>
      </c>
      <c r="DR9" s="19">
        <v>33520</v>
      </c>
      <c r="DS9" s="25">
        <v>24333.91</v>
      </c>
      <c r="DT9" s="20">
        <f t="shared" si="115"/>
        <v>1</v>
      </c>
      <c r="DU9" s="20">
        <f t="shared" si="139"/>
        <v>1.3775016016743713</v>
      </c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</row>
    <row r="10" spans="1:144" s="11" customFormat="1" ht="15.75" customHeight="1" outlineLevel="1" x14ac:dyDescent="0.25">
      <c r="A10" s="10">
        <v>4</v>
      </c>
      <c r="B10" s="6" t="s">
        <v>83</v>
      </c>
      <c r="C10" s="19">
        <f t="shared" si="140"/>
        <v>207415.91</v>
      </c>
      <c r="D10" s="19">
        <f t="shared" si="141"/>
        <v>216932.7</v>
      </c>
      <c r="E10" s="19">
        <v>144263.64000000001</v>
      </c>
      <c r="F10" s="20">
        <f>IF(D10&lt;=0," ",IF(D10/C10*100&gt;200,"СВ.200",D10/C10))</f>
        <v>1.0458826422717524</v>
      </c>
      <c r="G10" s="20">
        <f t="shared" si="91"/>
        <v>1.503724015282021</v>
      </c>
      <c r="H10" s="19">
        <f t="shared" si="142"/>
        <v>93000</v>
      </c>
      <c r="I10" s="19">
        <f t="shared" si="143"/>
        <v>99657.510000000009</v>
      </c>
      <c r="J10" s="16">
        <v>101405.18</v>
      </c>
      <c r="K10" s="20">
        <f t="shared" si="92"/>
        <v>1.0715861290322581</v>
      </c>
      <c r="L10" s="20">
        <f t="shared" si="144"/>
        <v>0.98276547608317466</v>
      </c>
      <c r="M10" s="19">
        <v>30000</v>
      </c>
      <c r="N10" s="19">
        <v>31548.99</v>
      </c>
      <c r="O10" s="25">
        <v>26946.78</v>
      </c>
      <c r="P10" s="20">
        <f t="shared" si="93"/>
        <v>1.051633</v>
      </c>
      <c r="Q10" s="20">
        <f t="shared" si="118"/>
        <v>1.1707888660537549</v>
      </c>
      <c r="R10" s="19"/>
      <c r="S10" s="19"/>
      <c r="T10" s="25"/>
      <c r="U10" s="20" t="str">
        <f t="shared" si="94"/>
        <v xml:space="preserve"> </v>
      </c>
      <c r="V10" s="20" t="str">
        <f t="shared" si="119"/>
        <v xml:space="preserve"> </v>
      </c>
      <c r="W10" s="19"/>
      <c r="X10" s="19"/>
      <c r="Y10" s="25"/>
      <c r="Z10" s="20" t="str">
        <f t="shared" si="95"/>
        <v xml:space="preserve"> </v>
      </c>
      <c r="AA10" s="20" t="str">
        <f t="shared" si="120"/>
        <v xml:space="preserve"> </v>
      </c>
      <c r="AB10" s="19">
        <v>8000</v>
      </c>
      <c r="AC10" s="19">
        <v>9194.76</v>
      </c>
      <c r="AD10" s="25">
        <v>11689.41</v>
      </c>
      <c r="AE10" s="20">
        <f t="shared" si="96"/>
        <v>1.1493450000000001</v>
      </c>
      <c r="AF10" s="20">
        <f t="shared" si="121"/>
        <v>0.78658888686426431</v>
      </c>
      <c r="AG10" s="19">
        <v>55000</v>
      </c>
      <c r="AH10" s="19">
        <v>58913.760000000002</v>
      </c>
      <c r="AI10" s="25">
        <v>62768.99</v>
      </c>
      <c r="AJ10" s="20">
        <f t="shared" si="97"/>
        <v>1.0711592727272727</v>
      </c>
      <c r="AK10" s="20">
        <f t="shared" si="122"/>
        <v>0.93858065901649845</v>
      </c>
      <c r="AL10" s="19"/>
      <c r="AM10" s="19"/>
      <c r="AN10" s="25"/>
      <c r="AO10" s="20" t="str">
        <f t="shared" si="98"/>
        <v xml:space="preserve"> </v>
      </c>
      <c r="AP10" s="20" t="str">
        <f t="shared" si="123"/>
        <v xml:space="preserve"> </v>
      </c>
      <c r="AQ10" s="19">
        <f t="shared" si="145"/>
        <v>114415.91</v>
      </c>
      <c r="AR10" s="19">
        <f t="shared" si="148"/>
        <v>117275.18999999999</v>
      </c>
      <c r="AS10" s="34">
        <v>42858.46</v>
      </c>
      <c r="AT10" s="20">
        <f t="shared" si="99"/>
        <v>1.0249902308166756</v>
      </c>
      <c r="AU10" s="20" t="str">
        <f t="shared" si="124"/>
        <v>св.200</v>
      </c>
      <c r="AV10" s="19"/>
      <c r="AW10" s="19"/>
      <c r="AX10" s="25"/>
      <c r="AY10" s="20" t="str">
        <f t="shared" si="100"/>
        <v xml:space="preserve"> </v>
      </c>
      <c r="AZ10" s="20" t="str">
        <f t="shared" si="125"/>
        <v xml:space="preserve"> </v>
      </c>
      <c r="BA10" s="19">
        <v>54500</v>
      </c>
      <c r="BB10" s="19">
        <v>54076.62</v>
      </c>
      <c r="BC10" s="25">
        <v>5882.83</v>
      </c>
      <c r="BD10" s="20">
        <f t="shared" si="101"/>
        <v>0.99223155963302756</v>
      </c>
      <c r="BE10" s="20" t="str">
        <f t="shared" si="126"/>
        <v>св.200</v>
      </c>
      <c r="BF10" s="19"/>
      <c r="BG10" s="19"/>
      <c r="BH10" s="25"/>
      <c r="BI10" s="20" t="str">
        <f t="shared" si="102"/>
        <v xml:space="preserve"> </v>
      </c>
      <c r="BJ10" s="20" t="str">
        <f t="shared" si="127"/>
        <v xml:space="preserve"> </v>
      </c>
      <c r="BK10" s="19"/>
      <c r="BL10" s="19"/>
      <c r="BM10" s="25"/>
      <c r="BN10" s="20" t="str">
        <f t="shared" si="103"/>
        <v xml:space="preserve"> </v>
      </c>
      <c r="BO10" s="20" t="str">
        <f t="shared" si="128"/>
        <v xml:space="preserve"> </v>
      </c>
      <c r="BP10" s="19"/>
      <c r="BQ10" s="19"/>
      <c r="BR10" s="25"/>
      <c r="BS10" s="20" t="str">
        <f t="shared" si="104"/>
        <v xml:space="preserve"> </v>
      </c>
      <c r="BT10" s="20" t="str">
        <f t="shared" si="129"/>
        <v xml:space="preserve"> </v>
      </c>
      <c r="BU10" s="19">
        <v>14000</v>
      </c>
      <c r="BV10" s="19">
        <v>14210</v>
      </c>
      <c r="BW10" s="25">
        <v>12140</v>
      </c>
      <c r="BX10" s="20">
        <f t="shared" si="105"/>
        <v>1.0149999999999999</v>
      </c>
      <c r="BY10" s="20">
        <f t="shared" si="130"/>
        <v>1.170510708401977</v>
      </c>
      <c r="BZ10" s="19"/>
      <c r="CA10" s="19"/>
      <c r="CB10" s="25"/>
      <c r="CC10" s="20" t="str">
        <f t="shared" si="106"/>
        <v xml:space="preserve"> </v>
      </c>
      <c r="CD10" s="20" t="str">
        <f t="shared" si="131"/>
        <v xml:space="preserve"> </v>
      </c>
      <c r="CE10" s="19">
        <f t="shared" si="146"/>
        <v>8064.96</v>
      </c>
      <c r="CF10" s="19">
        <f t="shared" si="147"/>
        <v>8064.23</v>
      </c>
      <c r="CG10" s="19">
        <v>3205.71</v>
      </c>
      <c r="CH10" s="20">
        <f t="shared" si="107"/>
        <v>0.99990948498194654</v>
      </c>
      <c r="CI10" s="20" t="str">
        <f t="shared" si="132"/>
        <v>св.200</v>
      </c>
      <c r="CJ10" s="19"/>
      <c r="CK10" s="19"/>
      <c r="CL10" s="25"/>
      <c r="CM10" s="20" t="str">
        <f t="shared" si="108"/>
        <v xml:space="preserve"> </v>
      </c>
      <c r="CN10" s="20" t="str">
        <f t="shared" si="133"/>
        <v xml:space="preserve"> </v>
      </c>
      <c r="CO10" s="19">
        <v>8064.96</v>
      </c>
      <c r="CP10" s="19">
        <v>8064.23</v>
      </c>
      <c r="CQ10" s="25">
        <v>3205.71</v>
      </c>
      <c r="CR10" s="20">
        <f t="shared" si="109"/>
        <v>0.99990948498194654</v>
      </c>
      <c r="CS10" s="20" t="str">
        <f t="shared" si="134"/>
        <v>св.200</v>
      </c>
      <c r="CT10" s="19"/>
      <c r="CU10" s="19"/>
      <c r="CV10" s="25"/>
      <c r="CW10" s="20" t="str">
        <f t="shared" si="110"/>
        <v xml:space="preserve"> </v>
      </c>
      <c r="CX10" s="20" t="str">
        <f t="shared" si="135"/>
        <v xml:space="preserve"> </v>
      </c>
      <c r="CY10" s="19"/>
      <c r="CZ10" s="19"/>
      <c r="DA10" s="25"/>
      <c r="DB10" s="20" t="str">
        <f t="shared" si="111"/>
        <v xml:space="preserve"> </v>
      </c>
      <c r="DC10" s="20" t="str">
        <f t="shared" si="136"/>
        <v xml:space="preserve"> </v>
      </c>
      <c r="DD10" s="19"/>
      <c r="DE10" s="19"/>
      <c r="DF10" s="25"/>
      <c r="DG10" s="20" t="str">
        <f t="shared" si="112"/>
        <v xml:space="preserve"> </v>
      </c>
      <c r="DH10" s="20" t="str">
        <f t="shared" si="113"/>
        <v xml:space="preserve"> </v>
      </c>
      <c r="DI10" s="19"/>
      <c r="DJ10" s="25"/>
      <c r="DK10" s="42" t="str">
        <f t="shared" si="137"/>
        <v xml:space="preserve"> </v>
      </c>
      <c r="DL10" s="19">
        <v>20000</v>
      </c>
      <c r="DM10" s="19">
        <v>23073.39</v>
      </c>
      <c r="DN10" s="25">
        <v>9129.92</v>
      </c>
      <c r="DO10" s="20">
        <f t="shared" si="114"/>
        <v>1.1536694999999999</v>
      </c>
      <c r="DP10" s="20" t="str">
        <f t="shared" si="138"/>
        <v>св.200</v>
      </c>
      <c r="DQ10" s="19">
        <v>17850.95</v>
      </c>
      <c r="DR10" s="19">
        <v>17850.95</v>
      </c>
      <c r="DS10" s="25">
        <v>12500</v>
      </c>
      <c r="DT10" s="20">
        <f t="shared" si="115"/>
        <v>1</v>
      </c>
      <c r="DU10" s="20">
        <f t="shared" si="139"/>
        <v>1.4280760000000001</v>
      </c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</row>
    <row r="11" spans="1:144" s="13" customFormat="1" ht="15.75" x14ac:dyDescent="0.25">
      <c r="A11" s="12"/>
      <c r="B11" s="5" t="s">
        <v>123</v>
      </c>
      <c r="C11" s="37">
        <f>SUM(C12:C17)</f>
        <v>48507106.029999994</v>
      </c>
      <c r="D11" s="37">
        <f>SUM(D12:D17)</f>
        <v>57987610.25999999</v>
      </c>
      <c r="E11" s="21">
        <v>47672380.390000001</v>
      </c>
      <c r="F11" s="18">
        <f>IF(D11&lt;=0," ",IF(D11/C11*100&gt;200,"СВ.200",D11/C11))</f>
        <v>1.1954456780855289</v>
      </c>
      <c r="G11" s="18">
        <f t="shared" si="91"/>
        <v>1.2163774870399331</v>
      </c>
      <c r="H11" s="37">
        <f>SUM(H12:H17)</f>
        <v>41048579.050000004</v>
      </c>
      <c r="I11" s="37">
        <f>SUM(I12:I17)</f>
        <v>50792041.45000001</v>
      </c>
      <c r="J11" s="37">
        <v>42545580.770000011</v>
      </c>
      <c r="K11" s="18">
        <f t="shared" si="92"/>
        <v>1.2373641822809944</v>
      </c>
      <c r="L11" s="18">
        <f t="shared" si="144"/>
        <v>1.1938264922173725</v>
      </c>
      <c r="M11" s="37">
        <f>SUM(M12:M17)</f>
        <v>31809227.300000001</v>
      </c>
      <c r="N11" s="37">
        <f>SUM(N12:N17)</f>
        <v>43269654.229999997</v>
      </c>
      <c r="O11" s="37">
        <v>34208924.740000002</v>
      </c>
      <c r="P11" s="18">
        <f t="shared" si="93"/>
        <v>1.3602862409046947</v>
      </c>
      <c r="Q11" s="18">
        <f t="shared" si="118"/>
        <v>1.2648644924932533</v>
      </c>
      <c r="R11" s="37">
        <f>SUM(R12:R17)</f>
        <v>2497996.25</v>
      </c>
      <c r="S11" s="37">
        <f>SUM(S12:S17)</f>
        <v>2614050.9499999997</v>
      </c>
      <c r="T11" s="37">
        <v>2486108.56</v>
      </c>
      <c r="U11" s="18">
        <f t="shared" si="94"/>
        <v>1.0464591169822612</v>
      </c>
      <c r="V11" s="18">
        <f t="shared" si="119"/>
        <v>1.0514629135905471</v>
      </c>
      <c r="W11" s="37">
        <f>SUM(W12:W17)</f>
        <v>25221.5</v>
      </c>
      <c r="X11" s="37">
        <f>SUM(X12:X17)</f>
        <v>22280.17</v>
      </c>
      <c r="Y11" s="37">
        <v>-14522.3</v>
      </c>
      <c r="Z11" s="18">
        <f t="shared" si="95"/>
        <v>0.88338005273278741</v>
      </c>
      <c r="AA11" s="18">
        <f t="shared" si="120"/>
        <v>-1.5342039484103758</v>
      </c>
      <c r="AB11" s="37">
        <f>SUM(AB12:AB17)</f>
        <v>1219000</v>
      </c>
      <c r="AC11" s="37">
        <f>SUM(AC12:AC17)</f>
        <v>1681073.86</v>
      </c>
      <c r="AD11" s="37">
        <v>1473158.49</v>
      </c>
      <c r="AE11" s="18">
        <f t="shared" si="96"/>
        <v>1.3790597703035277</v>
      </c>
      <c r="AF11" s="18">
        <f t="shared" si="121"/>
        <v>1.14113577826918</v>
      </c>
      <c r="AG11" s="37">
        <f>SUM(AG12:AG17)</f>
        <v>5497134</v>
      </c>
      <c r="AH11" s="37">
        <f>SUM(AH12:AH17)</f>
        <v>3204982.24</v>
      </c>
      <c r="AI11" s="37">
        <v>4391911.28</v>
      </c>
      <c r="AJ11" s="18">
        <f t="shared" si="97"/>
        <v>0.58302785415090852</v>
      </c>
      <c r="AK11" s="18">
        <f t="shared" si="122"/>
        <v>0.72974658085534005</v>
      </c>
      <c r="AL11" s="37">
        <f>SUM(AL12:AL17)</f>
        <v>0</v>
      </c>
      <c r="AM11" s="37">
        <f>SUM(AM12:AM17)</f>
        <v>0</v>
      </c>
      <c r="AN11" s="37">
        <v>0</v>
      </c>
      <c r="AO11" s="18" t="str">
        <f t="shared" si="98"/>
        <v xml:space="preserve"> </v>
      </c>
      <c r="AP11" s="18" t="str">
        <f t="shared" si="123"/>
        <v xml:space="preserve"> </v>
      </c>
      <c r="AQ11" s="37">
        <f>SUM(AQ12:AQ17)</f>
        <v>7458526.9799999995</v>
      </c>
      <c r="AR11" s="37">
        <f>SUM(AR12:AR17)</f>
        <v>7195568.8100000005</v>
      </c>
      <c r="AS11" s="37">
        <v>5126799.6199999992</v>
      </c>
      <c r="AT11" s="18">
        <f t="shared" si="99"/>
        <v>0.96474395404010471</v>
      </c>
      <c r="AU11" s="18">
        <f t="shared" si="124"/>
        <v>1.4035205865916018</v>
      </c>
      <c r="AV11" s="37">
        <f>SUM(AV12:AV17)</f>
        <v>449852</v>
      </c>
      <c r="AW11" s="37">
        <f>SUM(AW12:AW17)</f>
        <v>423096.64</v>
      </c>
      <c r="AX11" s="37">
        <v>248108.14</v>
      </c>
      <c r="AY11" s="18">
        <f t="shared" si="100"/>
        <v>0.94052408347634331</v>
      </c>
      <c r="AZ11" s="18">
        <f t="shared" si="125"/>
        <v>1.7052912492109287</v>
      </c>
      <c r="BA11" s="37">
        <f>SUM(BA12:BA17)</f>
        <v>3309870.4</v>
      </c>
      <c r="BB11" s="37">
        <f>SUM(BB12:BB17)</f>
        <v>3146208.6</v>
      </c>
      <c r="BC11" s="37">
        <v>2162043.16</v>
      </c>
      <c r="BD11" s="18">
        <f t="shared" si="101"/>
        <v>0.95055341139641003</v>
      </c>
      <c r="BE11" s="18">
        <f t="shared" si="126"/>
        <v>1.455201569611589</v>
      </c>
      <c r="BF11" s="37">
        <f>SUM(BF12:BF17)</f>
        <v>158979</v>
      </c>
      <c r="BG11" s="37">
        <f>SUM(BG12:BG17)</f>
        <v>168909.59999999998</v>
      </c>
      <c r="BH11" s="37">
        <v>166543.79999999999</v>
      </c>
      <c r="BI11" s="18">
        <f t="shared" si="102"/>
        <v>1.0624648538486214</v>
      </c>
      <c r="BJ11" s="18">
        <f t="shared" si="127"/>
        <v>1.0142052721266117</v>
      </c>
      <c r="BK11" s="37">
        <f>SUM(BK12:BK17)</f>
        <v>426730</v>
      </c>
      <c r="BL11" s="37">
        <f>SUM(BL12:BL17)</f>
        <v>463793.78</v>
      </c>
      <c r="BM11" s="37">
        <v>482220.69</v>
      </c>
      <c r="BN11" s="18">
        <f t="shared" si="103"/>
        <v>1.0868553417852038</v>
      </c>
      <c r="BO11" s="18">
        <f t="shared" si="128"/>
        <v>0.96178739240740585</v>
      </c>
      <c r="BP11" s="37">
        <f>SUM(BP12:BP17)</f>
        <v>0</v>
      </c>
      <c r="BQ11" s="37">
        <f>SUM(BQ12:BQ17)</f>
        <v>0</v>
      </c>
      <c r="BR11" s="37">
        <v>0</v>
      </c>
      <c r="BS11" s="18" t="str">
        <f t="shared" si="104"/>
        <v xml:space="preserve"> </v>
      </c>
      <c r="BT11" s="18" t="str">
        <f t="shared" si="129"/>
        <v xml:space="preserve"> </v>
      </c>
      <c r="BU11" s="37">
        <f>SUM(BU12:BU17)</f>
        <v>822104.96</v>
      </c>
      <c r="BV11" s="37">
        <f>SUM(BV12:BV17)</f>
        <v>606477.48</v>
      </c>
      <c r="BW11" s="37">
        <v>1421855.68</v>
      </c>
      <c r="BX11" s="18">
        <f t="shared" si="105"/>
        <v>0.73771295577635243</v>
      </c>
      <c r="BY11" s="18">
        <f t="shared" si="130"/>
        <v>0.42653940799392526</v>
      </c>
      <c r="BZ11" s="37">
        <f>SUM(BZ12:BZ17)</f>
        <v>1268842</v>
      </c>
      <c r="CA11" s="37">
        <f>SUM(CA12:CA17)</f>
        <v>1280827</v>
      </c>
      <c r="CB11" s="37">
        <v>0</v>
      </c>
      <c r="CC11" s="18">
        <f t="shared" si="106"/>
        <v>1.009445620494908</v>
      </c>
      <c r="CD11" s="18" t="str">
        <f t="shared" si="131"/>
        <v xml:space="preserve"> </v>
      </c>
      <c r="CE11" s="37">
        <f>SUM(CE12:CE17)</f>
        <v>384990.33999999997</v>
      </c>
      <c r="CF11" s="37">
        <f>SUM(CF12:CF17)</f>
        <v>434081.55999999994</v>
      </c>
      <c r="CG11" s="21">
        <v>156149.5</v>
      </c>
      <c r="CH11" s="18">
        <f t="shared" si="107"/>
        <v>1.1275128617512844</v>
      </c>
      <c r="CI11" s="18" t="str">
        <f t="shared" si="132"/>
        <v>св.200</v>
      </c>
      <c r="CJ11" s="37">
        <f>SUM(CJ12:CJ17)</f>
        <v>384990.33999999997</v>
      </c>
      <c r="CK11" s="37">
        <f>SUM(CK12:CK17)</f>
        <v>434081.55999999994</v>
      </c>
      <c r="CL11" s="37">
        <v>156149.5</v>
      </c>
      <c r="CM11" s="18">
        <f t="shared" si="108"/>
        <v>1.1275128617512844</v>
      </c>
      <c r="CN11" s="18" t="str">
        <f t="shared" si="133"/>
        <v>св.200</v>
      </c>
      <c r="CO11" s="37">
        <f>SUM(CO12:CO17)</f>
        <v>0</v>
      </c>
      <c r="CP11" s="37">
        <f>SUM(CP12:CP17)</f>
        <v>0</v>
      </c>
      <c r="CQ11" s="37">
        <v>0</v>
      </c>
      <c r="CR11" s="18" t="str">
        <f t="shared" si="109"/>
        <v xml:space="preserve"> </v>
      </c>
      <c r="CS11" s="18" t="str">
        <f t="shared" si="134"/>
        <v xml:space="preserve"> </v>
      </c>
      <c r="CT11" s="37">
        <f>SUM(CT12:CT17)</f>
        <v>0</v>
      </c>
      <c r="CU11" s="37">
        <f>SUM(CU12:CU17)</f>
        <v>0</v>
      </c>
      <c r="CV11" s="37">
        <v>0</v>
      </c>
      <c r="CW11" s="18" t="str">
        <f t="shared" si="110"/>
        <v xml:space="preserve"> </v>
      </c>
      <c r="CX11" s="18" t="str">
        <f t="shared" si="135"/>
        <v xml:space="preserve"> </v>
      </c>
      <c r="CY11" s="37">
        <f>SUM(CY12:CY17)</f>
        <v>0</v>
      </c>
      <c r="CZ11" s="37">
        <f>SUM(CZ12:CZ17)</f>
        <v>0</v>
      </c>
      <c r="DA11" s="37">
        <v>0</v>
      </c>
      <c r="DB11" s="18" t="str">
        <f t="shared" si="111"/>
        <v xml:space="preserve"> </v>
      </c>
      <c r="DC11" s="18" t="str">
        <f t="shared" si="136"/>
        <v xml:space="preserve"> </v>
      </c>
      <c r="DD11" s="37">
        <f>SUM(DD12:DD17)</f>
        <v>67202.239999999991</v>
      </c>
      <c r="DE11" s="37">
        <f>SUM(DE12:DE17)</f>
        <v>105405.16</v>
      </c>
      <c r="DF11" s="37">
        <v>1000</v>
      </c>
      <c r="DG11" s="18">
        <f t="shared" si="112"/>
        <v>1.5684768841038634</v>
      </c>
      <c r="DH11" s="18" t="str">
        <f t="shared" si="113"/>
        <v>св.200</v>
      </c>
      <c r="DI11" s="37">
        <f>SUM(DI12:DI17)</f>
        <v>0</v>
      </c>
      <c r="DJ11" s="37">
        <v>0</v>
      </c>
      <c r="DK11" s="18" t="str">
        <f t="shared" si="137"/>
        <v xml:space="preserve"> </v>
      </c>
      <c r="DL11" s="37">
        <f>SUM(DL12:DL17)</f>
        <v>50000</v>
      </c>
      <c r="DM11" s="37">
        <f>SUM(DM12:DM17)</f>
        <v>46930.6</v>
      </c>
      <c r="DN11" s="37">
        <v>240859</v>
      </c>
      <c r="DO11" s="18">
        <f t="shared" si="114"/>
        <v>0.938612</v>
      </c>
      <c r="DP11" s="18">
        <f t="shared" si="138"/>
        <v>0.19484677757526186</v>
      </c>
      <c r="DQ11" s="37">
        <f>SUM(DQ12:DQ17)</f>
        <v>519956.04000000004</v>
      </c>
      <c r="DR11" s="37">
        <f>SUM(DR12:DR17)</f>
        <v>519838.39</v>
      </c>
      <c r="DS11" s="37">
        <v>248019.65</v>
      </c>
      <c r="DT11" s="18">
        <f t="shared" si="115"/>
        <v>0.99977373087155597</v>
      </c>
      <c r="DU11" s="18" t="str">
        <f t="shared" si="139"/>
        <v>св.200</v>
      </c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</row>
    <row r="12" spans="1:144" s="11" customFormat="1" ht="15.75" customHeight="1" outlineLevel="1" x14ac:dyDescent="0.25">
      <c r="A12" s="10">
        <v>5</v>
      </c>
      <c r="B12" s="6" t="s">
        <v>53</v>
      </c>
      <c r="C12" s="19">
        <f t="shared" ref="C12" si="149">H12+AQ12</f>
        <v>18106490.899999999</v>
      </c>
      <c r="D12" s="19">
        <f t="shared" ref="D12" si="150">I12+AR12</f>
        <v>24707958.190000001</v>
      </c>
      <c r="E12" s="19">
        <v>19065926.940000001</v>
      </c>
      <c r="F12" s="20">
        <f>IF(D12&lt;=0," ",IF(D12/C12*100&gt;200,"СВ.200",D12/C12))</f>
        <v>1.3645912024841877</v>
      </c>
      <c r="G12" s="20">
        <f t="shared" si="91"/>
        <v>1.2959222107456581</v>
      </c>
      <c r="H12" s="19">
        <f t="shared" ref="H12" si="151">M12+R12+W12+AB12+AG12+AL12</f>
        <v>17197890</v>
      </c>
      <c r="I12" s="19">
        <f t="shared" ref="I12" si="152">N12+S12+X12+AC12+AH12+AM12</f>
        <v>23955833.560000002</v>
      </c>
      <c r="J12" s="16">
        <v>18373021.91</v>
      </c>
      <c r="K12" s="20">
        <f t="shared" si="92"/>
        <v>1.3929519004947701</v>
      </c>
      <c r="L12" s="20">
        <f t="shared" si="144"/>
        <v>1.3038591951475009</v>
      </c>
      <c r="M12" s="19">
        <v>14853149</v>
      </c>
      <c r="N12" s="19">
        <v>21539513.77</v>
      </c>
      <c r="O12" s="25">
        <v>16156355.98</v>
      </c>
      <c r="P12" s="20">
        <f t="shared" si="93"/>
        <v>1.4501647946842786</v>
      </c>
      <c r="Q12" s="20">
        <f t="shared" si="118"/>
        <v>1.3331913332847967</v>
      </c>
      <c r="R12" s="19">
        <v>822100</v>
      </c>
      <c r="S12" s="19">
        <v>881933.59</v>
      </c>
      <c r="T12" s="25">
        <v>872433.87</v>
      </c>
      <c r="U12" s="20">
        <f t="shared" si="94"/>
        <v>1.0727814012893808</v>
      </c>
      <c r="V12" s="20">
        <f t="shared" si="119"/>
        <v>1.010888756531197</v>
      </c>
      <c r="W12" s="19">
        <v>641</v>
      </c>
      <c r="X12" s="19">
        <v>641</v>
      </c>
      <c r="Y12" s="25"/>
      <c r="Z12" s="20">
        <f t="shared" si="95"/>
        <v>1</v>
      </c>
      <c r="AA12" s="20" t="str">
        <f t="shared" si="120"/>
        <v xml:space="preserve"> </v>
      </c>
      <c r="AB12" s="19">
        <v>307000</v>
      </c>
      <c r="AC12" s="19">
        <v>381947.78</v>
      </c>
      <c r="AD12" s="25">
        <v>297468.89</v>
      </c>
      <c r="AE12" s="20">
        <f t="shared" si="96"/>
        <v>1.2441295765472313</v>
      </c>
      <c r="AF12" s="20">
        <f t="shared" si="121"/>
        <v>1.283992352948236</v>
      </c>
      <c r="AG12" s="19">
        <v>1215000</v>
      </c>
      <c r="AH12" s="19">
        <v>1151797.42</v>
      </c>
      <c r="AI12" s="25">
        <v>1046763.17</v>
      </c>
      <c r="AJ12" s="20">
        <f t="shared" si="97"/>
        <v>0.94798141563785998</v>
      </c>
      <c r="AK12" s="20">
        <f t="shared" si="122"/>
        <v>1.1003419426764889</v>
      </c>
      <c r="AL12" s="19"/>
      <c r="AM12" s="19"/>
      <c r="AN12" s="25"/>
      <c r="AO12" s="20" t="str">
        <f t="shared" si="98"/>
        <v xml:space="preserve"> </v>
      </c>
      <c r="AP12" s="20" t="str">
        <f t="shared" si="123"/>
        <v xml:space="preserve"> </v>
      </c>
      <c r="AQ12" s="19">
        <f t="shared" ref="AQ12" si="153">AV12+BA12+BF12+BK12+BP12+BU12+BZ12+CE12+CT12+CY12+DD12+DL12+DQ12</f>
        <v>908600.9</v>
      </c>
      <c r="AR12" s="19">
        <f t="shared" ref="AR12" si="154">AW12+BB12+BG12+BL12+BQ12+BV12+CA12+CF12+CU12+CZ12+DE12+DI12+DM12+DR12</f>
        <v>752124.63</v>
      </c>
      <c r="AS12" s="34">
        <v>692905.02999999991</v>
      </c>
      <c r="AT12" s="20">
        <f t="shared" si="99"/>
        <v>0.82778327646384675</v>
      </c>
      <c r="AU12" s="20">
        <f t="shared" si="124"/>
        <v>1.0854656806287004</v>
      </c>
      <c r="AV12" s="19">
        <v>106000</v>
      </c>
      <c r="AW12" s="19">
        <v>56716.46</v>
      </c>
      <c r="AX12" s="25">
        <v>18893.34</v>
      </c>
      <c r="AY12" s="20">
        <f t="shared" si="100"/>
        <v>0.53506094339622645</v>
      </c>
      <c r="AZ12" s="20" t="str">
        <f t="shared" si="125"/>
        <v>св.200</v>
      </c>
      <c r="BA12" s="19"/>
      <c r="BB12" s="19"/>
      <c r="BC12" s="25"/>
      <c r="BD12" s="20" t="str">
        <f t="shared" si="101"/>
        <v xml:space="preserve"> </v>
      </c>
      <c r="BE12" s="20" t="str">
        <f t="shared" si="126"/>
        <v xml:space="preserve"> </v>
      </c>
      <c r="BF12" s="19">
        <v>123333</v>
      </c>
      <c r="BG12" s="19">
        <v>134133.35999999999</v>
      </c>
      <c r="BH12" s="25">
        <v>134133.35999999999</v>
      </c>
      <c r="BI12" s="20">
        <f t="shared" si="102"/>
        <v>1.0875707231641165</v>
      </c>
      <c r="BJ12" s="20">
        <f t="shared" si="127"/>
        <v>1</v>
      </c>
      <c r="BK12" s="19"/>
      <c r="BL12" s="19"/>
      <c r="BM12" s="25"/>
      <c r="BN12" s="20" t="str">
        <f t="shared" si="103"/>
        <v xml:space="preserve"> </v>
      </c>
      <c r="BO12" s="20" t="str">
        <f t="shared" si="128"/>
        <v xml:space="preserve"> </v>
      </c>
      <c r="BP12" s="19"/>
      <c r="BQ12" s="19"/>
      <c r="BR12" s="25"/>
      <c r="BS12" s="20" t="str">
        <f t="shared" si="104"/>
        <v xml:space="preserve"> </v>
      </c>
      <c r="BT12" s="20" t="str">
        <f t="shared" si="129"/>
        <v xml:space="preserve"> </v>
      </c>
      <c r="BU12" s="19">
        <v>515000</v>
      </c>
      <c r="BV12" s="19">
        <v>298872.52</v>
      </c>
      <c r="BW12" s="25">
        <v>468872</v>
      </c>
      <c r="BX12" s="20">
        <f t="shared" si="105"/>
        <v>0.58033499029126212</v>
      </c>
      <c r="BY12" s="20">
        <f t="shared" si="130"/>
        <v>0.63742880786227374</v>
      </c>
      <c r="BZ12" s="19"/>
      <c r="CA12" s="19">
        <v>11985</v>
      </c>
      <c r="CB12" s="25"/>
      <c r="CC12" s="20"/>
      <c r="CD12" s="20" t="str">
        <f t="shared" si="131"/>
        <v xml:space="preserve"> </v>
      </c>
      <c r="CE12" s="19">
        <f t="shared" ref="CE12" si="155">CJ12+CO12</f>
        <v>138738.49</v>
      </c>
      <c r="CF12" s="19">
        <f t="shared" ref="CF12" si="156">CK12+CP12</f>
        <v>186802.61</v>
      </c>
      <c r="CG12" s="19">
        <v>32764.85</v>
      </c>
      <c r="CH12" s="20">
        <f t="shared" si="107"/>
        <v>1.3464368107221003</v>
      </c>
      <c r="CI12" s="20" t="str">
        <f t="shared" si="132"/>
        <v>св.200</v>
      </c>
      <c r="CJ12" s="19">
        <v>138738.49</v>
      </c>
      <c r="CK12" s="19">
        <v>186802.61</v>
      </c>
      <c r="CL12" s="25">
        <v>32764.85</v>
      </c>
      <c r="CM12" s="20">
        <f t="shared" si="108"/>
        <v>1.3464368107221003</v>
      </c>
      <c r="CN12" s="20" t="str">
        <f t="shared" si="133"/>
        <v>св.200</v>
      </c>
      <c r="CO12" s="19"/>
      <c r="CP12" s="19"/>
      <c r="CQ12" s="25"/>
      <c r="CR12" s="20" t="str">
        <f t="shared" si="109"/>
        <v xml:space="preserve"> </v>
      </c>
      <c r="CS12" s="20" t="str">
        <f t="shared" si="134"/>
        <v xml:space="preserve"> </v>
      </c>
      <c r="CT12" s="19"/>
      <c r="CU12" s="19"/>
      <c r="CV12" s="25"/>
      <c r="CW12" s="20" t="str">
        <f t="shared" si="110"/>
        <v xml:space="preserve"> </v>
      </c>
      <c r="CX12" s="20" t="str">
        <f t="shared" si="135"/>
        <v xml:space="preserve"> </v>
      </c>
      <c r="CY12" s="19"/>
      <c r="CZ12" s="19"/>
      <c r="DA12" s="25"/>
      <c r="DB12" s="20" t="str">
        <f t="shared" si="111"/>
        <v xml:space="preserve"> </v>
      </c>
      <c r="DC12" s="20" t="str">
        <f t="shared" si="136"/>
        <v xml:space="preserve"> </v>
      </c>
      <c r="DD12" s="19">
        <v>2000</v>
      </c>
      <c r="DE12" s="19">
        <v>40202.92</v>
      </c>
      <c r="DF12" s="25">
        <v>1000</v>
      </c>
      <c r="DG12" s="20" t="str">
        <f t="shared" si="112"/>
        <v>СВ.200</v>
      </c>
      <c r="DH12" s="20" t="str">
        <f t="shared" si="113"/>
        <v>св.200</v>
      </c>
      <c r="DI12" s="19"/>
      <c r="DJ12" s="25"/>
      <c r="DK12" s="42" t="str">
        <f t="shared" si="137"/>
        <v xml:space="preserve"> </v>
      </c>
      <c r="DL12" s="19"/>
      <c r="DM12" s="19"/>
      <c r="DN12" s="25"/>
      <c r="DO12" s="20" t="str">
        <f t="shared" si="114"/>
        <v xml:space="preserve"> </v>
      </c>
      <c r="DP12" s="20" t="str">
        <f t="shared" si="138"/>
        <v xml:space="preserve"> </v>
      </c>
      <c r="DQ12" s="19">
        <v>23529.41</v>
      </c>
      <c r="DR12" s="19">
        <v>23411.759999999998</v>
      </c>
      <c r="DS12" s="25">
        <v>37241.480000000003</v>
      </c>
      <c r="DT12" s="20">
        <f t="shared" si="115"/>
        <v>0.99499987462499051</v>
      </c>
      <c r="DU12" s="20">
        <f t="shared" si="139"/>
        <v>0.62864741143477643</v>
      </c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</row>
    <row r="13" spans="1:144" s="11" customFormat="1" ht="15.75" customHeight="1" outlineLevel="1" x14ac:dyDescent="0.25">
      <c r="A13" s="10">
        <v>6</v>
      </c>
      <c r="B13" s="6" t="s">
        <v>87</v>
      </c>
      <c r="C13" s="19">
        <f t="shared" ref="C13:C17" si="157">H13+AQ13</f>
        <v>6180538.4300000006</v>
      </c>
      <c r="D13" s="19">
        <f t="shared" ref="D13:D17" si="158">I13+AR13</f>
        <v>5682744.5200000005</v>
      </c>
      <c r="E13" s="19">
        <v>5737305.9100000001</v>
      </c>
      <c r="F13" s="20">
        <f>IF(D13&lt;=0," ",IF(D13/C13*100&gt;200,"СВ.200",D13/C13))</f>
        <v>0.9194578408276316</v>
      </c>
      <c r="G13" s="20">
        <f t="shared" si="91"/>
        <v>0.9904900678374321</v>
      </c>
      <c r="H13" s="19">
        <f t="shared" ref="H13:H17" si="159">M13+R13+W13+AB13+AG13+AL13</f>
        <v>5817537.9900000002</v>
      </c>
      <c r="I13" s="19">
        <f t="shared" ref="I13:I17" si="160">N13+S13+X13+AC13+AH13+AM13</f>
        <v>5312317.91</v>
      </c>
      <c r="J13" s="16">
        <v>4842971.2300000004</v>
      </c>
      <c r="K13" s="20">
        <f t="shared" si="92"/>
        <v>0.91315568873491793</v>
      </c>
      <c r="L13" s="20">
        <f t="shared" si="144"/>
        <v>1.0969129606000156</v>
      </c>
      <c r="M13" s="19">
        <v>4239433.24</v>
      </c>
      <c r="N13" s="19">
        <v>3911461.71</v>
      </c>
      <c r="O13" s="25">
        <v>3783487.31</v>
      </c>
      <c r="P13" s="20">
        <f t="shared" si="93"/>
        <v>0.92263788307703121</v>
      </c>
      <c r="Q13" s="20">
        <f t="shared" si="118"/>
        <v>1.0338244559884622</v>
      </c>
      <c r="R13" s="19">
        <v>759696.25</v>
      </c>
      <c r="S13" s="19">
        <v>814906.52</v>
      </c>
      <c r="T13" s="25">
        <v>760919.8</v>
      </c>
      <c r="U13" s="20">
        <f t="shared" si="94"/>
        <v>1.0726741378544387</v>
      </c>
      <c r="V13" s="20">
        <f t="shared" si="119"/>
        <v>1.0709492905822664</v>
      </c>
      <c r="W13" s="19">
        <v>408.5</v>
      </c>
      <c r="X13" s="19">
        <v>408.5</v>
      </c>
      <c r="Y13" s="25">
        <v>404.5</v>
      </c>
      <c r="Z13" s="20">
        <f t="shared" si="95"/>
        <v>1</v>
      </c>
      <c r="AA13" s="20">
        <f t="shared" si="120"/>
        <v>1.0098887515451174</v>
      </c>
      <c r="AB13" s="19">
        <v>205000</v>
      </c>
      <c r="AC13" s="19">
        <v>223602.72</v>
      </c>
      <c r="AD13" s="25">
        <v>207952.68</v>
      </c>
      <c r="AE13" s="20">
        <f t="shared" si="96"/>
        <v>1.090744975609756</v>
      </c>
      <c r="AF13" s="20">
        <f t="shared" si="121"/>
        <v>1.0752576980493831</v>
      </c>
      <c r="AG13" s="19">
        <v>613000</v>
      </c>
      <c r="AH13" s="19">
        <v>361938.46</v>
      </c>
      <c r="AI13" s="25">
        <v>90206.94</v>
      </c>
      <c r="AJ13" s="20">
        <f t="shared" si="97"/>
        <v>0.59043794453507348</v>
      </c>
      <c r="AK13" s="20" t="str">
        <f t="shared" si="122"/>
        <v>св.200</v>
      </c>
      <c r="AL13" s="19"/>
      <c r="AM13" s="19"/>
      <c r="AN13" s="25"/>
      <c r="AO13" s="20" t="str">
        <f t="shared" si="98"/>
        <v xml:space="preserve"> </v>
      </c>
      <c r="AP13" s="20" t="str">
        <f t="shared" si="123"/>
        <v xml:space="preserve"> </v>
      </c>
      <c r="AQ13" s="19">
        <f t="shared" ref="AQ13:AQ17" si="161">AV13+BA13+BF13+BK13+BP13+BU13+BZ13+CE13+CT13+CY13+DD13+DL13+DQ13</f>
        <v>363000.44</v>
      </c>
      <c r="AR13" s="19">
        <f t="shared" ref="AR13:AR17" si="162">AW13+BB13+BG13+BL13+BQ13+BV13+CA13+CF13+CU13+CZ13+DE13+DI13+DM13+DR13</f>
        <v>370426.61</v>
      </c>
      <c r="AS13" s="34">
        <v>894334.67999999993</v>
      </c>
      <c r="AT13" s="20">
        <f t="shared" si="99"/>
        <v>1.020457743797776</v>
      </c>
      <c r="AU13" s="20">
        <f t="shared" si="124"/>
        <v>0.4141923804184805</v>
      </c>
      <c r="AV13" s="19">
        <v>24000</v>
      </c>
      <c r="AW13" s="19">
        <v>6404.69</v>
      </c>
      <c r="AX13" s="25">
        <v>5726.91</v>
      </c>
      <c r="AY13" s="20">
        <f t="shared" si="100"/>
        <v>0.26686208333333333</v>
      </c>
      <c r="AZ13" s="20">
        <f t="shared" si="125"/>
        <v>1.1183500351847679</v>
      </c>
      <c r="BA13" s="19"/>
      <c r="BB13" s="19"/>
      <c r="BC13" s="25"/>
      <c r="BD13" s="20" t="str">
        <f t="shared" si="101"/>
        <v xml:space="preserve"> </v>
      </c>
      <c r="BE13" s="20" t="str">
        <f t="shared" si="126"/>
        <v xml:space="preserve"> </v>
      </c>
      <c r="BF13" s="19"/>
      <c r="BG13" s="19"/>
      <c r="BH13" s="25"/>
      <c r="BI13" s="20" t="str">
        <f t="shared" si="102"/>
        <v xml:space="preserve"> </v>
      </c>
      <c r="BJ13" s="20" t="str">
        <f t="shared" si="127"/>
        <v xml:space="preserve"> </v>
      </c>
      <c r="BK13" s="19">
        <v>118180</v>
      </c>
      <c r="BL13" s="19">
        <v>145243.78</v>
      </c>
      <c r="BM13" s="25">
        <v>129581.81</v>
      </c>
      <c r="BN13" s="20">
        <f t="shared" si="103"/>
        <v>1.2290047385344389</v>
      </c>
      <c r="BO13" s="20">
        <f t="shared" si="128"/>
        <v>1.1208654980201311</v>
      </c>
      <c r="BP13" s="19"/>
      <c r="BQ13" s="19"/>
      <c r="BR13" s="25"/>
      <c r="BS13" s="20" t="str">
        <f t="shared" si="104"/>
        <v xml:space="preserve"> </v>
      </c>
      <c r="BT13" s="20" t="str">
        <f t="shared" si="129"/>
        <v xml:space="preserve"> </v>
      </c>
      <c r="BU13" s="19"/>
      <c r="BV13" s="19"/>
      <c r="BW13" s="25">
        <v>466220.95</v>
      </c>
      <c r="BX13" s="20" t="str">
        <f t="shared" si="105"/>
        <v xml:space="preserve"> </v>
      </c>
      <c r="BY13" s="20">
        <f t="shared" si="130"/>
        <v>0</v>
      </c>
      <c r="BZ13" s="19"/>
      <c r="CA13" s="19"/>
      <c r="CB13" s="25"/>
      <c r="CC13" s="20" t="str">
        <f t="shared" si="106"/>
        <v xml:space="preserve"> </v>
      </c>
      <c r="CD13" s="20" t="str">
        <f t="shared" si="131"/>
        <v xml:space="preserve"> </v>
      </c>
      <c r="CE13" s="19">
        <f t="shared" ref="CE13:CE17" si="163">CJ13+CO13</f>
        <v>140625.74</v>
      </c>
      <c r="CF13" s="19">
        <f t="shared" ref="CF13:CF17" si="164">CK13+CP13</f>
        <v>141652.84</v>
      </c>
      <c r="CG13" s="19">
        <v>16360.44</v>
      </c>
      <c r="CH13" s="20">
        <f t="shared" si="107"/>
        <v>1.0073037837880889</v>
      </c>
      <c r="CI13" s="20" t="str">
        <f t="shared" si="132"/>
        <v>св.200</v>
      </c>
      <c r="CJ13" s="19">
        <v>140625.74</v>
      </c>
      <c r="CK13" s="19">
        <v>141652.84</v>
      </c>
      <c r="CL13" s="25">
        <v>16360.44</v>
      </c>
      <c r="CM13" s="20">
        <f t="shared" si="108"/>
        <v>1.0073037837880889</v>
      </c>
      <c r="CN13" s="20" t="str">
        <f t="shared" si="133"/>
        <v>св.200</v>
      </c>
      <c r="CO13" s="19"/>
      <c r="CP13" s="19"/>
      <c r="CQ13" s="25"/>
      <c r="CR13" s="20" t="str">
        <f t="shared" si="109"/>
        <v xml:space="preserve"> </v>
      </c>
      <c r="CS13" s="20" t="str">
        <f t="shared" si="134"/>
        <v xml:space="preserve"> </v>
      </c>
      <c r="CT13" s="19"/>
      <c r="CU13" s="19"/>
      <c r="CV13" s="25"/>
      <c r="CW13" s="20" t="str">
        <f t="shared" si="110"/>
        <v xml:space="preserve"> </v>
      </c>
      <c r="CX13" s="20" t="str">
        <f t="shared" si="135"/>
        <v xml:space="preserve"> </v>
      </c>
      <c r="CY13" s="19"/>
      <c r="CZ13" s="19"/>
      <c r="DA13" s="25"/>
      <c r="DB13" s="20" t="str">
        <f t="shared" si="111"/>
        <v xml:space="preserve"> </v>
      </c>
      <c r="DC13" s="20" t="str">
        <f t="shared" si="136"/>
        <v xml:space="preserve"> </v>
      </c>
      <c r="DD13" s="19"/>
      <c r="DE13" s="19"/>
      <c r="DF13" s="25"/>
      <c r="DG13" s="20" t="str">
        <f t="shared" si="112"/>
        <v xml:space="preserve"> </v>
      </c>
      <c r="DH13" s="20" t="str">
        <f t="shared" si="113"/>
        <v xml:space="preserve"> </v>
      </c>
      <c r="DI13" s="19"/>
      <c r="DJ13" s="25"/>
      <c r="DK13" s="42" t="str">
        <f t="shared" si="137"/>
        <v xml:space="preserve"> </v>
      </c>
      <c r="DL13" s="19">
        <v>50000</v>
      </c>
      <c r="DM13" s="19">
        <v>46930.6</v>
      </c>
      <c r="DN13" s="25">
        <v>240859</v>
      </c>
      <c r="DO13" s="20">
        <f t="shared" si="114"/>
        <v>0.938612</v>
      </c>
      <c r="DP13" s="20">
        <f t="shared" si="138"/>
        <v>0.19484677757526186</v>
      </c>
      <c r="DQ13" s="19">
        <v>30194.7</v>
      </c>
      <c r="DR13" s="19">
        <v>30194.7</v>
      </c>
      <c r="DS13" s="25">
        <v>35585.57</v>
      </c>
      <c r="DT13" s="20">
        <f t="shared" si="115"/>
        <v>1</v>
      </c>
      <c r="DU13" s="20">
        <f t="shared" si="139"/>
        <v>0.84850966276499151</v>
      </c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</row>
    <row r="14" spans="1:144" s="11" customFormat="1" ht="15.75" customHeight="1" outlineLevel="1" x14ac:dyDescent="0.25">
      <c r="A14" s="10">
        <v>7</v>
      </c>
      <c r="B14" s="6" t="s">
        <v>70</v>
      </c>
      <c r="C14" s="19">
        <f t="shared" si="157"/>
        <v>16848210.66</v>
      </c>
      <c r="D14" s="19">
        <f t="shared" si="158"/>
        <v>20964244.159999996</v>
      </c>
      <c r="E14" s="19">
        <v>16869304.18</v>
      </c>
      <c r="F14" s="20">
        <f>IF(D14&lt;=0," ",IF(D14/C14*100&gt;200,"СВ.200",D14/C14))</f>
        <v>1.2443009280369477</v>
      </c>
      <c r="G14" s="20">
        <f t="shared" si="91"/>
        <v>1.2427450436784997</v>
      </c>
      <c r="H14" s="19">
        <f t="shared" si="159"/>
        <v>14549200</v>
      </c>
      <c r="I14" s="19">
        <f t="shared" si="160"/>
        <v>18615110.009999998</v>
      </c>
      <c r="J14" s="16">
        <v>15629125.470000001</v>
      </c>
      <c r="K14" s="20">
        <f t="shared" si="92"/>
        <v>1.2794593524042557</v>
      </c>
      <c r="L14" s="20">
        <f t="shared" si="144"/>
        <v>1.1910525669354677</v>
      </c>
      <c r="M14" s="19">
        <v>11550000</v>
      </c>
      <c r="N14" s="19">
        <v>16572861.710000001</v>
      </c>
      <c r="O14" s="25">
        <v>13484909.49</v>
      </c>
      <c r="P14" s="20">
        <f t="shared" si="93"/>
        <v>1.4348798017316018</v>
      </c>
      <c r="Q14" s="20">
        <f t="shared" si="118"/>
        <v>1.2289931736130622</v>
      </c>
      <c r="R14" s="19">
        <v>916200</v>
      </c>
      <c r="S14" s="19">
        <v>917210.84</v>
      </c>
      <c r="T14" s="25">
        <v>852754.89</v>
      </c>
      <c r="U14" s="20">
        <f t="shared" si="94"/>
        <v>1.001103296223532</v>
      </c>
      <c r="V14" s="20">
        <f t="shared" si="119"/>
        <v>1.075585553077274</v>
      </c>
      <c r="W14" s="19"/>
      <c r="X14" s="19"/>
      <c r="Y14" s="25"/>
      <c r="Z14" s="20" t="str">
        <f t="shared" si="95"/>
        <v xml:space="preserve"> </v>
      </c>
      <c r="AA14" s="20" t="str">
        <f t="shared" si="120"/>
        <v xml:space="preserve"> </v>
      </c>
      <c r="AB14" s="19">
        <v>269000</v>
      </c>
      <c r="AC14" s="19">
        <v>562276.97</v>
      </c>
      <c r="AD14" s="25">
        <v>492692.69</v>
      </c>
      <c r="AE14" s="20" t="str">
        <f t="shared" si="96"/>
        <v>СВ.200</v>
      </c>
      <c r="AF14" s="20">
        <f t="shared" si="121"/>
        <v>1.1412326210888171</v>
      </c>
      <c r="AG14" s="19">
        <v>1814000</v>
      </c>
      <c r="AH14" s="19">
        <v>562760.49</v>
      </c>
      <c r="AI14" s="25">
        <v>798768.4</v>
      </c>
      <c r="AJ14" s="20">
        <f t="shared" si="97"/>
        <v>0.31023180264608602</v>
      </c>
      <c r="AK14" s="20">
        <f t="shared" si="122"/>
        <v>0.70453524450892147</v>
      </c>
      <c r="AL14" s="19"/>
      <c r="AM14" s="19"/>
      <c r="AN14" s="25"/>
      <c r="AO14" s="20" t="str">
        <f t="shared" si="98"/>
        <v xml:space="preserve"> </v>
      </c>
      <c r="AP14" s="20" t="str">
        <f t="shared" si="123"/>
        <v xml:space="preserve"> </v>
      </c>
      <c r="AQ14" s="19">
        <f t="shared" si="161"/>
        <v>2299010.66</v>
      </c>
      <c r="AR14" s="19">
        <f t="shared" si="162"/>
        <v>2349134.15</v>
      </c>
      <c r="AS14" s="34">
        <v>1240178.71</v>
      </c>
      <c r="AT14" s="20">
        <f t="shared" si="99"/>
        <v>1.0218021999080247</v>
      </c>
      <c r="AU14" s="20">
        <f t="shared" si="124"/>
        <v>1.8941900316930935</v>
      </c>
      <c r="AV14" s="19">
        <v>319852</v>
      </c>
      <c r="AW14" s="19">
        <v>359975.49</v>
      </c>
      <c r="AX14" s="25">
        <v>223487.89</v>
      </c>
      <c r="AY14" s="20">
        <f t="shared" si="100"/>
        <v>1.1254439240648799</v>
      </c>
      <c r="AZ14" s="20">
        <f t="shared" si="125"/>
        <v>1.6107158647388007</v>
      </c>
      <c r="BA14" s="19"/>
      <c r="BB14" s="19"/>
      <c r="BC14" s="25"/>
      <c r="BD14" s="20" t="str">
        <f t="shared" si="101"/>
        <v xml:space="preserve"> </v>
      </c>
      <c r="BE14" s="20" t="str">
        <f t="shared" si="126"/>
        <v xml:space="preserve"> </v>
      </c>
      <c r="BF14" s="19"/>
      <c r="BG14" s="19"/>
      <c r="BH14" s="25"/>
      <c r="BI14" s="20" t="str">
        <f t="shared" si="102"/>
        <v xml:space="preserve"> </v>
      </c>
      <c r="BJ14" s="20" t="str">
        <f t="shared" si="127"/>
        <v xml:space="preserve"> </v>
      </c>
      <c r="BK14" s="19">
        <v>308550</v>
      </c>
      <c r="BL14" s="19">
        <v>318550</v>
      </c>
      <c r="BM14" s="25">
        <v>352638.88</v>
      </c>
      <c r="BN14" s="20">
        <f t="shared" si="103"/>
        <v>1.0324096580781073</v>
      </c>
      <c r="BO14" s="20">
        <f t="shared" si="128"/>
        <v>0.90333204325059102</v>
      </c>
      <c r="BP14" s="19"/>
      <c r="BQ14" s="19"/>
      <c r="BR14" s="25"/>
      <c r="BS14" s="20" t="str">
        <f t="shared" si="104"/>
        <v xml:space="preserve"> </v>
      </c>
      <c r="BT14" s="20" t="str">
        <f t="shared" si="129"/>
        <v xml:space="preserve"> </v>
      </c>
      <c r="BU14" s="19">
        <v>100704.27</v>
      </c>
      <c r="BV14" s="19">
        <v>100704.27</v>
      </c>
      <c r="BW14" s="25">
        <v>486762.73</v>
      </c>
      <c r="BX14" s="20">
        <f t="shared" si="105"/>
        <v>1</v>
      </c>
      <c r="BY14" s="20">
        <f t="shared" si="130"/>
        <v>0.20688574492956766</v>
      </c>
      <c r="BZ14" s="19">
        <v>1255000</v>
      </c>
      <c r="CA14" s="19">
        <v>1255000</v>
      </c>
      <c r="CB14" s="25"/>
      <c r="CC14" s="20">
        <f t="shared" si="106"/>
        <v>1</v>
      </c>
      <c r="CD14" s="20" t="str">
        <f t="shared" si="131"/>
        <v xml:space="preserve"> </v>
      </c>
      <c r="CE14" s="19">
        <f t="shared" si="163"/>
        <v>105626.11</v>
      </c>
      <c r="CF14" s="19">
        <f t="shared" si="164"/>
        <v>105626.11</v>
      </c>
      <c r="CG14" s="19">
        <v>107024.21</v>
      </c>
      <c r="CH14" s="20">
        <f t="shared" si="107"/>
        <v>1</v>
      </c>
      <c r="CI14" s="20">
        <f t="shared" si="132"/>
        <v>0.98693660060653565</v>
      </c>
      <c r="CJ14" s="19">
        <v>105626.11</v>
      </c>
      <c r="CK14" s="19">
        <v>105626.11</v>
      </c>
      <c r="CL14" s="25">
        <v>107024.21</v>
      </c>
      <c r="CM14" s="20">
        <f t="shared" si="108"/>
        <v>1</v>
      </c>
      <c r="CN14" s="20">
        <f t="shared" si="133"/>
        <v>0.98693660060653565</v>
      </c>
      <c r="CO14" s="19"/>
      <c r="CP14" s="19"/>
      <c r="CQ14" s="25"/>
      <c r="CR14" s="20" t="str">
        <f t="shared" si="109"/>
        <v xml:space="preserve"> </v>
      </c>
      <c r="CS14" s="20" t="str">
        <f t="shared" si="134"/>
        <v xml:space="preserve"> </v>
      </c>
      <c r="CT14" s="19"/>
      <c r="CU14" s="19"/>
      <c r="CV14" s="25"/>
      <c r="CW14" s="20" t="str">
        <f t="shared" si="110"/>
        <v xml:space="preserve"> </v>
      </c>
      <c r="CX14" s="20" t="str">
        <f t="shared" si="135"/>
        <v xml:space="preserve"> </v>
      </c>
      <c r="CY14" s="19"/>
      <c r="CZ14" s="19"/>
      <c r="DA14" s="25"/>
      <c r="DB14" s="20" t="str">
        <f t="shared" si="111"/>
        <v xml:space="preserve"> </v>
      </c>
      <c r="DC14" s="20" t="str">
        <f t="shared" si="136"/>
        <v xml:space="preserve"> </v>
      </c>
      <c r="DD14" s="19">
        <v>38153.279999999999</v>
      </c>
      <c r="DE14" s="19">
        <v>38153.279999999999</v>
      </c>
      <c r="DF14" s="25"/>
      <c r="DG14" s="20">
        <f t="shared" si="112"/>
        <v>1</v>
      </c>
      <c r="DH14" s="20" t="str">
        <f t="shared" si="113"/>
        <v xml:space="preserve"> </v>
      </c>
      <c r="DI14" s="19"/>
      <c r="DJ14" s="25"/>
      <c r="DK14" s="42" t="str">
        <f t="shared" si="137"/>
        <v xml:space="preserve"> </v>
      </c>
      <c r="DL14" s="19"/>
      <c r="DM14" s="19"/>
      <c r="DN14" s="25"/>
      <c r="DO14" s="20" t="str">
        <f t="shared" si="114"/>
        <v xml:space="preserve"> </v>
      </c>
      <c r="DP14" s="20" t="str">
        <f t="shared" si="138"/>
        <v xml:space="preserve"> </v>
      </c>
      <c r="DQ14" s="19">
        <v>171125</v>
      </c>
      <c r="DR14" s="19">
        <v>171125</v>
      </c>
      <c r="DS14" s="25">
        <v>70265</v>
      </c>
      <c r="DT14" s="20">
        <f t="shared" si="115"/>
        <v>1</v>
      </c>
      <c r="DU14" s="20" t="str">
        <f t="shared" si="139"/>
        <v>св.200</v>
      </c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</row>
    <row r="15" spans="1:144" s="11" customFormat="1" ht="15.75" customHeight="1" outlineLevel="1" x14ac:dyDescent="0.25">
      <c r="A15" s="10">
        <v>8</v>
      </c>
      <c r="B15" s="6" t="s">
        <v>146</v>
      </c>
      <c r="C15" s="19">
        <f t="shared" si="157"/>
        <v>1789785</v>
      </c>
      <c r="D15" s="19">
        <f t="shared" si="158"/>
        <v>1457299.73</v>
      </c>
      <c r="E15" s="19">
        <v>1795826.41</v>
      </c>
      <c r="F15" s="20">
        <f>IF(D15&lt;=0," ",IF(D15/C15*100&gt;200,"СВ.200",D15/C15))</f>
        <v>0.81423172615705242</v>
      </c>
      <c r="G15" s="20">
        <f t="shared" si="91"/>
        <v>0.81149253729930393</v>
      </c>
      <c r="H15" s="19">
        <f t="shared" si="159"/>
        <v>1305385</v>
      </c>
      <c r="I15" s="19">
        <f t="shared" si="160"/>
        <v>972900.09</v>
      </c>
      <c r="J15" s="16">
        <v>1522363.35</v>
      </c>
      <c r="K15" s="20">
        <f t="shared" si="92"/>
        <v>0.74529743332426834</v>
      </c>
      <c r="L15" s="20">
        <f t="shared" si="144"/>
        <v>0.63907219652916625</v>
      </c>
      <c r="M15" s="19">
        <v>286385</v>
      </c>
      <c r="N15" s="19">
        <v>251983.72</v>
      </c>
      <c r="O15" s="25">
        <v>243603.66</v>
      </c>
      <c r="P15" s="20">
        <f t="shared" si="93"/>
        <v>0.87987750755102401</v>
      </c>
      <c r="Q15" s="20">
        <f t="shared" si="118"/>
        <v>1.0344003862667746</v>
      </c>
      <c r="R15" s="19"/>
      <c r="S15" s="19"/>
      <c r="T15" s="25"/>
      <c r="U15" s="20" t="str">
        <f t="shared" si="94"/>
        <v xml:space="preserve"> </v>
      </c>
      <c r="V15" s="20" t="str">
        <f t="shared" si="119"/>
        <v xml:space="preserve"> </v>
      </c>
      <c r="W15" s="19">
        <v>9000</v>
      </c>
      <c r="X15" s="19">
        <v>8698.7999999999993</v>
      </c>
      <c r="Y15" s="25">
        <v>6314.7</v>
      </c>
      <c r="Z15" s="20">
        <f t="shared" si="95"/>
        <v>0.96653333333333324</v>
      </c>
      <c r="AA15" s="20">
        <f t="shared" si="120"/>
        <v>1.3775476269656515</v>
      </c>
      <c r="AB15" s="19">
        <v>280000</v>
      </c>
      <c r="AC15" s="19">
        <v>345417.21</v>
      </c>
      <c r="AD15" s="25">
        <v>316940.83</v>
      </c>
      <c r="AE15" s="20">
        <f t="shared" si="96"/>
        <v>1.2336328928571429</v>
      </c>
      <c r="AF15" s="20">
        <f t="shared" si="121"/>
        <v>1.0898476223464171</v>
      </c>
      <c r="AG15" s="19">
        <v>730000</v>
      </c>
      <c r="AH15" s="19">
        <v>366800.36</v>
      </c>
      <c r="AI15" s="25">
        <v>955504.16</v>
      </c>
      <c r="AJ15" s="20">
        <f t="shared" si="97"/>
        <v>0.50246624657534245</v>
      </c>
      <c r="AK15" s="20">
        <f t="shared" si="122"/>
        <v>0.38388148932810506</v>
      </c>
      <c r="AL15" s="19"/>
      <c r="AM15" s="19"/>
      <c r="AN15" s="25"/>
      <c r="AO15" s="20" t="str">
        <f t="shared" si="98"/>
        <v xml:space="preserve"> </v>
      </c>
      <c r="AP15" s="20" t="str">
        <f t="shared" si="123"/>
        <v xml:space="preserve"> </v>
      </c>
      <c r="AQ15" s="19">
        <f t="shared" si="161"/>
        <v>484400</v>
      </c>
      <c r="AR15" s="19">
        <f t="shared" si="162"/>
        <v>484399.64</v>
      </c>
      <c r="AS15" s="34">
        <v>273463.06</v>
      </c>
      <c r="AT15" s="20">
        <f t="shared" si="99"/>
        <v>0.99999925681255164</v>
      </c>
      <c r="AU15" s="20">
        <f t="shared" si="124"/>
        <v>1.7713531034136751</v>
      </c>
      <c r="AV15" s="19"/>
      <c r="AW15" s="19"/>
      <c r="AX15" s="25"/>
      <c r="AY15" s="20" t="str">
        <f t="shared" si="100"/>
        <v xml:space="preserve"> </v>
      </c>
      <c r="AZ15" s="20" t="str">
        <f t="shared" si="125"/>
        <v xml:space="preserve"> </v>
      </c>
      <c r="BA15" s="19">
        <v>409150</v>
      </c>
      <c r="BB15" s="19">
        <v>409149.64</v>
      </c>
      <c r="BC15" s="25">
        <v>231533.06</v>
      </c>
      <c r="BD15" s="20">
        <f t="shared" si="101"/>
        <v>0.9999991201270928</v>
      </c>
      <c r="BE15" s="20">
        <f t="shared" si="126"/>
        <v>1.7671326937068945</v>
      </c>
      <c r="BF15" s="19"/>
      <c r="BG15" s="19"/>
      <c r="BH15" s="25"/>
      <c r="BI15" s="20" t="str">
        <f t="shared" si="102"/>
        <v xml:space="preserve"> </v>
      </c>
      <c r="BJ15" s="20" t="str">
        <f t="shared" si="127"/>
        <v xml:space="preserve"> </v>
      </c>
      <c r="BK15" s="19"/>
      <c r="BL15" s="19"/>
      <c r="BM15" s="25"/>
      <c r="BN15" s="20" t="str">
        <f t="shared" si="103"/>
        <v xml:space="preserve"> </v>
      </c>
      <c r="BO15" s="20" t="str">
        <f t="shared" si="128"/>
        <v xml:space="preserve"> </v>
      </c>
      <c r="BP15" s="19"/>
      <c r="BQ15" s="19"/>
      <c r="BR15" s="25"/>
      <c r="BS15" s="20" t="str">
        <f t="shared" si="104"/>
        <v xml:space="preserve"> </v>
      </c>
      <c r="BT15" s="20" t="str">
        <f t="shared" si="129"/>
        <v xml:space="preserve"> </v>
      </c>
      <c r="BU15" s="19"/>
      <c r="BV15" s="19"/>
      <c r="BW15" s="25"/>
      <c r="BX15" s="20" t="str">
        <f t="shared" si="105"/>
        <v xml:space="preserve"> </v>
      </c>
      <c r="BY15" s="20" t="str">
        <f t="shared" si="130"/>
        <v xml:space="preserve"> </v>
      </c>
      <c r="BZ15" s="19"/>
      <c r="CA15" s="19"/>
      <c r="CB15" s="25"/>
      <c r="CC15" s="20" t="str">
        <f t="shared" si="106"/>
        <v xml:space="preserve"> </v>
      </c>
      <c r="CD15" s="20" t="str">
        <f t="shared" si="131"/>
        <v xml:space="preserve"> </v>
      </c>
      <c r="CE15" s="19">
        <f t="shared" si="163"/>
        <v>0</v>
      </c>
      <c r="CF15" s="19">
        <f t="shared" si="164"/>
        <v>0</v>
      </c>
      <c r="CG15" s="19"/>
      <c r="CH15" s="20" t="str">
        <f t="shared" si="107"/>
        <v xml:space="preserve"> </v>
      </c>
      <c r="CI15" s="20" t="str">
        <f t="shared" si="132"/>
        <v xml:space="preserve"> </v>
      </c>
      <c r="CJ15" s="19"/>
      <c r="CK15" s="19"/>
      <c r="CL15" s="25"/>
      <c r="CM15" s="20" t="str">
        <f t="shared" si="108"/>
        <v xml:space="preserve"> </v>
      </c>
      <c r="CN15" s="20" t="str">
        <f t="shared" si="133"/>
        <v xml:space="preserve"> </v>
      </c>
      <c r="CO15" s="19"/>
      <c r="CP15" s="19"/>
      <c r="CQ15" s="25"/>
      <c r="CR15" s="20" t="str">
        <f t="shared" si="109"/>
        <v xml:space="preserve"> </v>
      </c>
      <c r="CS15" s="20" t="str">
        <f t="shared" si="134"/>
        <v xml:space="preserve"> </v>
      </c>
      <c r="CT15" s="19"/>
      <c r="CU15" s="19"/>
      <c r="CV15" s="25"/>
      <c r="CW15" s="20" t="str">
        <f t="shared" si="110"/>
        <v xml:space="preserve"> </v>
      </c>
      <c r="CX15" s="20" t="str">
        <f t="shared" si="135"/>
        <v xml:space="preserve"> </v>
      </c>
      <c r="CY15" s="19"/>
      <c r="CZ15" s="19"/>
      <c r="DA15" s="25"/>
      <c r="DB15" s="20" t="str">
        <f t="shared" si="111"/>
        <v xml:space="preserve"> </v>
      </c>
      <c r="DC15" s="20" t="str">
        <f t="shared" si="136"/>
        <v xml:space="preserve"> </v>
      </c>
      <c r="DD15" s="19"/>
      <c r="DE15" s="19"/>
      <c r="DF15" s="25"/>
      <c r="DG15" s="20" t="str">
        <f t="shared" si="112"/>
        <v xml:space="preserve"> </v>
      </c>
      <c r="DH15" s="20" t="str">
        <f t="shared" si="113"/>
        <v xml:space="preserve"> </v>
      </c>
      <c r="DI15" s="19"/>
      <c r="DJ15" s="25"/>
      <c r="DK15" s="42" t="str">
        <f t="shared" si="137"/>
        <v xml:space="preserve"> </v>
      </c>
      <c r="DL15" s="19"/>
      <c r="DM15" s="19"/>
      <c r="DN15" s="25"/>
      <c r="DO15" s="20" t="str">
        <f t="shared" si="114"/>
        <v xml:space="preserve"> </v>
      </c>
      <c r="DP15" s="20" t="str">
        <f t="shared" si="138"/>
        <v xml:space="preserve"> </v>
      </c>
      <c r="DQ15" s="19">
        <v>75250</v>
      </c>
      <c r="DR15" s="19">
        <v>75250</v>
      </c>
      <c r="DS15" s="25">
        <v>41930</v>
      </c>
      <c r="DT15" s="20">
        <f t="shared" si="115"/>
        <v>1</v>
      </c>
      <c r="DU15" s="20">
        <f t="shared" si="139"/>
        <v>1.7946577629382303</v>
      </c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</row>
    <row r="16" spans="1:144" s="11" customFormat="1" ht="15.75" customHeight="1" outlineLevel="1" x14ac:dyDescent="0.25">
      <c r="A16" s="10">
        <v>9</v>
      </c>
      <c r="B16" s="6" t="s">
        <v>34</v>
      </c>
      <c r="C16" s="19">
        <f t="shared" si="157"/>
        <v>3841832.91</v>
      </c>
      <c r="D16" s="19">
        <f t="shared" si="158"/>
        <v>3292545.72</v>
      </c>
      <c r="E16" s="19">
        <v>2649367.89</v>
      </c>
      <c r="F16" s="20">
        <f>IF(D16&lt;=0," ",IF(D16/C16*100&gt;200,"СВ.200",D16/C16))</f>
        <v>0.85702470594953595</v>
      </c>
      <c r="G16" s="20">
        <f t="shared" si="91"/>
        <v>1.2427665226968536</v>
      </c>
      <c r="H16" s="19">
        <f t="shared" si="159"/>
        <v>951509.06</v>
      </c>
      <c r="I16" s="19">
        <f t="shared" si="160"/>
        <v>566752.09</v>
      </c>
      <c r="J16" s="16">
        <v>767991.57</v>
      </c>
      <c r="K16" s="20">
        <f t="shared" si="92"/>
        <v>0.59563499059063074</v>
      </c>
      <c r="L16" s="20">
        <f t="shared" si="144"/>
        <v>0.73796655085680174</v>
      </c>
      <c r="M16" s="19">
        <v>252509.06</v>
      </c>
      <c r="N16" s="19">
        <v>297488.93</v>
      </c>
      <c r="O16" s="25">
        <v>157820.01999999999</v>
      </c>
      <c r="P16" s="20">
        <f t="shared" si="93"/>
        <v>1.1781317074325968</v>
      </c>
      <c r="Q16" s="20">
        <f t="shared" si="118"/>
        <v>1.8849885458131359</v>
      </c>
      <c r="R16" s="19"/>
      <c r="S16" s="19"/>
      <c r="T16" s="25"/>
      <c r="U16" s="20" t="str">
        <f t="shared" si="94"/>
        <v xml:space="preserve"> </v>
      </c>
      <c r="V16" s="20" t="str">
        <f t="shared" si="119"/>
        <v xml:space="preserve"> </v>
      </c>
      <c r="W16" s="19">
        <v>5000</v>
      </c>
      <c r="X16" s="19">
        <v>2360.1</v>
      </c>
      <c r="Y16" s="25">
        <v>-22287.3</v>
      </c>
      <c r="Z16" s="20">
        <f t="shared" si="95"/>
        <v>0.47202</v>
      </c>
      <c r="AA16" s="20">
        <f t="shared" si="120"/>
        <v>-0.10589438828391057</v>
      </c>
      <c r="AB16" s="19">
        <v>36000</v>
      </c>
      <c r="AC16" s="19">
        <v>50010.86</v>
      </c>
      <c r="AD16" s="25">
        <v>46277.86</v>
      </c>
      <c r="AE16" s="20">
        <f t="shared" si="96"/>
        <v>1.3891905555555555</v>
      </c>
      <c r="AF16" s="20">
        <f t="shared" si="121"/>
        <v>1.0806649227081806</v>
      </c>
      <c r="AG16" s="19">
        <v>658000</v>
      </c>
      <c r="AH16" s="19">
        <v>216892.2</v>
      </c>
      <c r="AI16" s="25">
        <v>586180.99</v>
      </c>
      <c r="AJ16" s="20">
        <f t="shared" si="97"/>
        <v>0.32962340425531916</v>
      </c>
      <c r="AK16" s="20">
        <f t="shared" si="122"/>
        <v>0.37000892847105127</v>
      </c>
      <c r="AL16" s="19"/>
      <c r="AM16" s="19"/>
      <c r="AN16" s="25"/>
      <c r="AO16" s="20" t="str">
        <f t="shared" si="98"/>
        <v xml:space="preserve"> </v>
      </c>
      <c r="AP16" s="20" t="str">
        <f t="shared" si="123"/>
        <v xml:space="preserve"> </v>
      </c>
      <c r="AQ16" s="19">
        <f t="shared" si="161"/>
        <v>2890323.85</v>
      </c>
      <c r="AR16" s="19">
        <f t="shared" si="162"/>
        <v>2725793.6300000004</v>
      </c>
      <c r="AS16" s="34">
        <v>1881376.32</v>
      </c>
      <c r="AT16" s="20">
        <f t="shared" si="99"/>
        <v>0.94307550691940634</v>
      </c>
      <c r="AU16" s="20">
        <f t="shared" si="124"/>
        <v>1.4488295621792455</v>
      </c>
      <c r="AV16" s="19"/>
      <c r="AW16" s="19"/>
      <c r="AX16" s="25"/>
      <c r="AY16" s="20" t="str">
        <f t="shared" si="100"/>
        <v xml:space="preserve"> </v>
      </c>
      <c r="AZ16" s="20" t="str">
        <f t="shared" si="125"/>
        <v xml:space="preserve"> </v>
      </c>
      <c r="BA16" s="19">
        <v>2798765</v>
      </c>
      <c r="BB16" s="19">
        <v>2635104.54</v>
      </c>
      <c r="BC16" s="25">
        <v>1819620.28</v>
      </c>
      <c r="BD16" s="20">
        <f t="shared" si="101"/>
        <v>0.94152404364067721</v>
      </c>
      <c r="BE16" s="20">
        <f t="shared" si="126"/>
        <v>1.4481617780166749</v>
      </c>
      <c r="BF16" s="19">
        <v>35646</v>
      </c>
      <c r="BG16" s="19">
        <v>34776.239999999998</v>
      </c>
      <c r="BH16" s="25">
        <v>32410.44</v>
      </c>
      <c r="BI16" s="20">
        <f t="shared" si="102"/>
        <v>0.9756000673287325</v>
      </c>
      <c r="BJ16" s="20">
        <f t="shared" si="127"/>
        <v>1.0729949979080815</v>
      </c>
      <c r="BK16" s="19"/>
      <c r="BL16" s="19"/>
      <c r="BM16" s="25"/>
      <c r="BN16" s="20" t="str">
        <f t="shared" si="103"/>
        <v xml:space="preserve"> </v>
      </c>
      <c r="BO16" s="20" t="str">
        <f t="shared" si="128"/>
        <v xml:space="preserve"> </v>
      </c>
      <c r="BP16" s="19"/>
      <c r="BQ16" s="19"/>
      <c r="BR16" s="25"/>
      <c r="BS16" s="20" t="str">
        <f t="shared" si="104"/>
        <v xml:space="preserve"> </v>
      </c>
      <c r="BT16" s="20" t="str">
        <f t="shared" si="129"/>
        <v xml:space="preserve"> </v>
      </c>
      <c r="BU16" s="19"/>
      <c r="BV16" s="19"/>
      <c r="BW16" s="25"/>
      <c r="BX16" s="20" t="str">
        <f t="shared" si="105"/>
        <v xml:space="preserve"> </v>
      </c>
      <c r="BY16" s="20" t="str">
        <f t="shared" si="130"/>
        <v xml:space="preserve"> </v>
      </c>
      <c r="BZ16" s="19"/>
      <c r="CA16" s="19"/>
      <c r="CB16" s="25"/>
      <c r="CC16" s="20" t="str">
        <f t="shared" si="106"/>
        <v xml:space="preserve"> </v>
      </c>
      <c r="CD16" s="20" t="str">
        <f t="shared" si="131"/>
        <v xml:space="preserve"> </v>
      </c>
      <c r="CE16" s="19">
        <f t="shared" si="163"/>
        <v>0</v>
      </c>
      <c r="CF16" s="19">
        <f t="shared" si="164"/>
        <v>0</v>
      </c>
      <c r="CG16" s="19"/>
      <c r="CH16" s="20" t="str">
        <f t="shared" si="107"/>
        <v xml:space="preserve"> </v>
      </c>
      <c r="CI16" s="20" t="str">
        <f t="shared" si="132"/>
        <v xml:space="preserve"> </v>
      </c>
      <c r="CJ16" s="19"/>
      <c r="CK16" s="19"/>
      <c r="CL16" s="25"/>
      <c r="CM16" s="20" t="str">
        <f t="shared" si="108"/>
        <v xml:space="preserve"> </v>
      </c>
      <c r="CN16" s="20" t="str">
        <f t="shared" si="133"/>
        <v xml:space="preserve"> </v>
      </c>
      <c r="CO16" s="19"/>
      <c r="CP16" s="19"/>
      <c r="CQ16" s="25"/>
      <c r="CR16" s="20" t="str">
        <f t="shared" si="109"/>
        <v xml:space="preserve"> </v>
      </c>
      <c r="CS16" s="20" t="str">
        <f t="shared" si="134"/>
        <v xml:space="preserve"> </v>
      </c>
      <c r="CT16" s="19"/>
      <c r="CU16" s="19"/>
      <c r="CV16" s="25"/>
      <c r="CW16" s="20" t="str">
        <f t="shared" si="110"/>
        <v xml:space="preserve"> </v>
      </c>
      <c r="CX16" s="20" t="str">
        <f t="shared" si="135"/>
        <v xml:space="preserve"> </v>
      </c>
      <c r="CY16" s="19"/>
      <c r="CZ16" s="19"/>
      <c r="DA16" s="25"/>
      <c r="DB16" s="20" t="str">
        <f t="shared" si="111"/>
        <v xml:space="preserve"> </v>
      </c>
      <c r="DC16" s="20" t="str">
        <f t="shared" si="136"/>
        <v xml:space="preserve"> </v>
      </c>
      <c r="DD16" s="19">
        <v>27048.959999999999</v>
      </c>
      <c r="DE16" s="19">
        <v>27048.959999999999</v>
      </c>
      <c r="DF16" s="25"/>
      <c r="DG16" s="20">
        <f t="shared" si="112"/>
        <v>1</v>
      </c>
      <c r="DH16" s="20" t="str">
        <f t="shared" si="113"/>
        <v xml:space="preserve"> </v>
      </c>
      <c r="DI16" s="19"/>
      <c r="DJ16" s="25"/>
      <c r="DK16" s="42" t="str">
        <f t="shared" si="137"/>
        <v xml:space="preserve"> </v>
      </c>
      <c r="DL16" s="19"/>
      <c r="DM16" s="19"/>
      <c r="DN16" s="25"/>
      <c r="DO16" s="20" t="str">
        <f t="shared" si="114"/>
        <v xml:space="preserve"> </v>
      </c>
      <c r="DP16" s="20" t="str">
        <f t="shared" si="138"/>
        <v xml:space="preserve"> </v>
      </c>
      <c r="DQ16" s="19">
        <v>28863.89</v>
      </c>
      <c r="DR16" s="19">
        <v>28863.89</v>
      </c>
      <c r="DS16" s="25">
        <v>29345.599999999999</v>
      </c>
      <c r="DT16" s="20">
        <f t="shared" si="115"/>
        <v>1</v>
      </c>
      <c r="DU16" s="20">
        <f t="shared" si="139"/>
        <v>0.98358493266452218</v>
      </c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</row>
    <row r="17" spans="1:144" s="11" customFormat="1" ht="15.75" customHeight="1" outlineLevel="1" x14ac:dyDescent="0.25">
      <c r="A17" s="10">
        <v>10</v>
      </c>
      <c r="B17" s="6" t="s">
        <v>79</v>
      </c>
      <c r="C17" s="19">
        <f t="shared" si="157"/>
        <v>1740248.13</v>
      </c>
      <c r="D17" s="19">
        <f t="shared" si="158"/>
        <v>1882817.94</v>
      </c>
      <c r="E17" s="19">
        <v>1554649.06</v>
      </c>
      <c r="F17" s="20">
        <f>IF(D17&lt;=0," ",IF(D17/C17*100&gt;200,"СВ.200",D17/C17))</f>
        <v>1.0819249896277723</v>
      </c>
      <c r="G17" s="20">
        <f t="shared" si="91"/>
        <v>1.2110887199198512</v>
      </c>
      <c r="H17" s="19">
        <f t="shared" si="159"/>
        <v>1227057</v>
      </c>
      <c r="I17" s="19">
        <f t="shared" si="160"/>
        <v>1369127.79</v>
      </c>
      <c r="J17" s="16">
        <v>1410107.24</v>
      </c>
      <c r="K17" s="20">
        <f t="shared" si="92"/>
        <v>1.1157817363007587</v>
      </c>
      <c r="L17" s="20">
        <f t="shared" si="144"/>
        <v>0.97093877058598754</v>
      </c>
      <c r="M17" s="19">
        <v>627751</v>
      </c>
      <c r="N17" s="19">
        <v>696344.39</v>
      </c>
      <c r="O17" s="25">
        <v>382748.28</v>
      </c>
      <c r="P17" s="20">
        <f t="shared" si="93"/>
        <v>1.1092684679116402</v>
      </c>
      <c r="Q17" s="20">
        <f t="shared" si="118"/>
        <v>1.8193272873753998</v>
      </c>
      <c r="R17" s="19"/>
      <c r="S17" s="19"/>
      <c r="T17" s="25"/>
      <c r="U17" s="20" t="str">
        <f t="shared" si="94"/>
        <v xml:space="preserve"> </v>
      </c>
      <c r="V17" s="20" t="str">
        <f t="shared" si="119"/>
        <v xml:space="preserve"> </v>
      </c>
      <c r="W17" s="19">
        <v>10172</v>
      </c>
      <c r="X17" s="19">
        <v>10171.77</v>
      </c>
      <c r="Y17" s="25">
        <v>1045.8</v>
      </c>
      <c r="Z17" s="20">
        <f t="shared" si="95"/>
        <v>0.9999773889107354</v>
      </c>
      <c r="AA17" s="20" t="str">
        <f t="shared" si="120"/>
        <v>св.200</v>
      </c>
      <c r="AB17" s="19">
        <v>122000</v>
      </c>
      <c r="AC17" s="19">
        <v>117818.32</v>
      </c>
      <c r="AD17" s="25">
        <v>111825.54</v>
      </c>
      <c r="AE17" s="20">
        <f t="shared" si="96"/>
        <v>0.96572393442622961</v>
      </c>
      <c r="AF17" s="20">
        <f t="shared" si="121"/>
        <v>1.0535904409672425</v>
      </c>
      <c r="AG17" s="19">
        <v>467134</v>
      </c>
      <c r="AH17" s="19">
        <v>544793.31000000006</v>
      </c>
      <c r="AI17" s="25">
        <v>914487.62</v>
      </c>
      <c r="AJ17" s="20">
        <f t="shared" si="97"/>
        <v>1.1662463233247848</v>
      </c>
      <c r="AK17" s="20">
        <f t="shared" si="122"/>
        <v>0.59573612379793628</v>
      </c>
      <c r="AL17" s="19"/>
      <c r="AM17" s="19"/>
      <c r="AN17" s="25"/>
      <c r="AO17" s="20" t="str">
        <f t="shared" si="98"/>
        <v xml:space="preserve"> </v>
      </c>
      <c r="AP17" s="20" t="str">
        <f t="shared" si="123"/>
        <v xml:space="preserve"> </v>
      </c>
      <c r="AQ17" s="19">
        <f t="shared" si="161"/>
        <v>513191.13</v>
      </c>
      <c r="AR17" s="19">
        <f t="shared" si="162"/>
        <v>513690.15</v>
      </c>
      <c r="AS17" s="34">
        <v>144541.82</v>
      </c>
      <c r="AT17" s="20">
        <f t="shared" si="99"/>
        <v>1.0009723862530515</v>
      </c>
      <c r="AU17" s="20" t="str">
        <f t="shared" si="124"/>
        <v>св.200</v>
      </c>
      <c r="AV17" s="19"/>
      <c r="AW17" s="19"/>
      <c r="AX17" s="25"/>
      <c r="AY17" s="20" t="str">
        <f t="shared" si="100"/>
        <v xml:space="preserve"> </v>
      </c>
      <c r="AZ17" s="20" t="str">
        <f t="shared" si="125"/>
        <v xml:space="preserve"> </v>
      </c>
      <c r="BA17" s="19">
        <v>101955.4</v>
      </c>
      <c r="BB17" s="19">
        <v>101954.42</v>
      </c>
      <c r="BC17" s="25">
        <v>110889.82</v>
      </c>
      <c r="BD17" s="20">
        <f t="shared" si="101"/>
        <v>0.99999038795394857</v>
      </c>
      <c r="BE17" s="20">
        <f t="shared" si="126"/>
        <v>0.91942091708688856</v>
      </c>
      <c r="BF17" s="19"/>
      <c r="BG17" s="19"/>
      <c r="BH17" s="25"/>
      <c r="BI17" s="20" t="str">
        <f t="shared" si="102"/>
        <v xml:space="preserve"> </v>
      </c>
      <c r="BJ17" s="20" t="str">
        <f t="shared" si="127"/>
        <v xml:space="preserve"> </v>
      </c>
      <c r="BK17" s="19"/>
      <c r="BL17" s="19"/>
      <c r="BM17" s="25"/>
      <c r="BN17" s="20" t="str">
        <f t="shared" si="103"/>
        <v xml:space="preserve"> </v>
      </c>
      <c r="BO17" s="20" t="str">
        <f t="shared" si="128"/>
        <v xml:space="preserve"> </v>
      </c>
      <c r="BP17" s="19"/>
      <c r="BQ17" s="19"/>
      <c r="BR17" s="25"/>
      <c r="BS17" s="20" t="str">
        <f t="shared" si="104"/>
        <v xml:space="preserve"> </v>
      </c>
      <c r="BT17" s="20" t="str">
        <f t="shared" si="129"/>
        <v xml:space="preserve"> </v>
      </c>
      <c r="BU17" s="19">
        <v>206400.69</v>
      </c>
      <c r="BV17" s="19">
        <v>206900.69</v>
      </c>
      <c r="BW17" s="25"/>
      <c r="BX17" s="20">
        <f t="shared" si="105"/>
        <v>1.002422472521773</v>
      </c>
      <c r="BY17" s="20" t="str">
        <f t="shared" si="130"/>
        <v xml:space="preserve"> </v>
      </c>
      <c r="BZ17" s="19">
        <v>13842</v>
      </c>
      <c r="CA17" s="19">
        <v>13842</v>
      </c>
      <c r="CB17" s="25"/>
      <c r="CC17" s="20">
        <f t="shared" si="106"/>
        <v>1</v>
      </c>
      <c r="CD17" s="20" t="str">
        <f t="shared" si="131"/>
        <v xml:space="preserve"> </v>
      </c>
      <c r="CE17" s="19">
        <f t="shared" si="163"/>
        <v>0</v>
      </c>
      <c r="CF17" s="19">
        <f t="shared" si="164"/>
        <v>0</v>
      </c>
      <c r="CG17" s="19"/>
      <c r="CH17" s="20" t="str">
        <f t="shared" si="107"/>
        <v xml:space="preserve"> </v>
      </c>
      <c r="CI17" s="20" t="str">
        <f t="shared" si="132"/>
        <v xml:space="preserve"> </v>
      </c>
      <c r="CJ17" s="19"/>
      <c r="CK17" s="19"/>
      <c r="CL17" s="25"/>
      <c r="CM17" s="20" t="str">
        <f t="shared" si="108"/>
        <v xml:space="preserve"> </v>
      </c>
      <c r="CN17" s="20" t="str">
        <f t="shared" si="133"/>
        <v xml:space="preserve"> </v>
      </c>
      <c r="CO17" s="19"/>
      <c r="CP17" s="19"/>
      <c r="CQ17" s="25"/>
      <c r="CR17" s="20" t="str">
        <f t="shared" si="109"/>
        <v xml:space="preserve"> </v>
      </c>
      <c r="CS17" s="20" t="str">
        <f t="shared" si="134"/>
        <v xml:space="preserve"> </v>
      </c>
      <c r="CT17" s="19"/>
      <c r="CU17" s="19"/>
      <c r="CV17" s="25"/>
      <c r="CW17" s="20" t="str">
        <f t="shared" si="110"/>
        <v xml:space="preserve"> </v>
      </c>
      <c r="CX17" s="20" t="str">
        <f t="shared" si="135"/>
        <v xml:space="preserve"> </v>
      </c>
      <c r="CY17" s="19"/>
      <c r="CZ17" s="19"/>
      <c r="DA17" s="25"/>
      <c r="DB17" s="20" t="str">
        <f t="shared" si="111"/>
        <v xml:space="preserve"> </v>
      </c>
      <c r="DC17" s="20" t="str">
        <f t="shared" si="136"/>
        <v xml:space="preserve"> </v>
      </c>
      <c r="DD17" s="19"/>
      <c r="DE17" s="19"/>
      <c r="DF17" s="25"/>
      <c r="DG17" s="20" t="str">
        <f t="shared" si="112"/>
        <v xml:space="preserve"> </v>
      </c>
      <c r="DH17" s="20" t="str">
        <f t="shared" si="113"/>
        <v xml:space="preserve"> </v>
      </c>
      <c r="DI17" s="19"/>
      <c r="DJ17" s="25"/>
      <c r="DK17" s="42" t="str">
        <f t="shared" si="137"/>
        <v xml:space="preserve"> </v>
      </c>
      <c r="DL17" s="19"/>
      <c r="DM17" s="19"/>
      <c r="DN17" s="25"/>
      <c r="DO17" s="20" t="str">
        <f t="shared" si="114"/>
        <v xml:space="preserve"> </v>
      </c>
      <c r="DP17" s="20" t="str">
        <f t="shared" si="138"/>
        <v xml:space="preserve"> </v>
      </c>
      <c r="DQ17" s="19">
        <v>190993.04</v>
      </c>
      <c r="DR17" s="19">
        <v>190993.04</v>
      </c>
      <c r="DS17" s="25">
        <v>33652</v>
      </c>
      <c r="DT17" s="20">
        <f t="shared" si="115"/>
        <v>1</v>
      </c>
      <c r="DU17" s="20" t="str">
        <f t="shared" si="139"/>
        <v>св.200</v>
      </c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</row>
    <row r="18" spans="1:144" s="13" customFormat="1" ht="32.1" customHeight="1" x14ac:dyDescent="0.25">
      <c r="A18" s="12"/>
      <c r="B18" s="5" t="s">
        <v>124</v>
      </c>
      <c r="C18" s="37">
        <f>SUM(C19:C23)</f>
        <v>82672594.379999995</v>
      </c>
      <c r="D18" s="37">
        <f>SUM(D19:D23)</f>
        <v>85074769.940000013</v>
      </c>
      <c r="E18" s="21">
        <v>67225647.659999996</v>
      </c>
      <c r="F18" s="18">
        <f>IF(D18&lt;=0," ",IF(D18/C18*100&gt;200,"СВ.200",D18/C18))</f>
        <v>1.029056491791688</v>
      </c>
      <c r="G18" s="18">
        <f t="shared" si="91"/>
        <v>1.2655106034868362</v>
      </c>
      <c r="H18" s="37">
        <f>SUM(H19:H23)</f>
        <v>72679418.560000002</v>
      </c>
      <c r="I18" s="37">
        <f>SUM(I19:I23)</f>
        <v>75071464.789999992</v>
      </c>
      <c r="J18" s="37">
        <v>62790145.120000012</v>
      </c>
      <c r="K18" s="18">
        <f t="shared" si="92"/>
        <v>1.0329122917793467</v>
      </c>
      <c r="L18" s="18">
        <f t="shared" si="144"/>
        <v>1.1955931085448011</v>
      </c>
      <c r="M18" s="37">
        <f>SUM(M19:M23)</f>
        <v>55168273.039999999</v>
      </c>
      <c r="N18" s="37">
        <f>SUM(N19:N23)</f>
        <v>56862596.759999998</v>
      </c>
      <c r="O18" s="37">
        <v>46449318.130000003</v>
      </c>
      <c r="P18" s="18">
        <f t="shared" si="93"/>
        <v>1.030711922390094</v>
      </c>
      <c r="Q18" s="18">
        <f t="shared" si="118"/>
        <v>1.2241858233710954</v>
      </c>
      <c r="R18" s="37">
        <f>SUM(R19:R23)</f>
        <v>3909400</v>
      </c>
      <c r="S18" s="37">
        <f>SUM(S19:S23)</f>
        <v>4046310.7800000003</v>
      </c>
      <c r="T18" s="37">
        <v>3676685.52</v>
      </c>
      <c r="U18" s="18">
        <f t="shared" si="94"/>
        <v>1.0350209188110708</v>
      </c>
      <c r="V18" s="18">
        <f t="shared" si="119"/>
        <v>1.1005321934632037</v>
      </c>
      <c r="W18" s="37">
        <f>SUM(W19:W23)</f>
        <v>906167</v>
      </c>
      <c r="X18" s="37">
        <f>SUM(X19:X23)</f>
        <v>887481.10000000009</v>
      </c>
      <c r="Y18" s="37">
        <v>334672.28000000003</v>
      </c>
      <c r="Z18" s="18">
        <f t="shared" si="95"/>
        <v>0.97937918728004891</v>
      </c>
      <c r="AA18" s="18" t="str">
        <f t="shared" si="120"/>
        <v>св.200</v>
      </c>
      <c r="AB18" s="37">
        <f>SUM(AB19:AB23)</f>
        <v>2868102.08</v>
      </c>
      <c r="AC18" s="37">
        <f>SUM(AC19:AC23)</f>
        <v>3362847.6200000006</v>
      </c>
      <c r="AD18" s="37">
        <v>2680321.3699999996</v>
      </c>
      <c r="AE18" s="18">
        <f t="shared" si="96"/>
        <v>1.1724992786867616</v>
      </c>
      <c r="AF18" s="18">
        <f t="shared" si="121"/>
        <v>1.2546434385217027</v>
      </c>
      <c r="AG18" s="37">
        <f>SUM(AG19:AG23)</f>
        <v>9827476.4399999995</v>
      </c>
      <c r="AH18" s="37">
        <f>SUM(AH19:AH23)</f>
        <v>9912228.5299999993</v>
      </c>
      <c r="AI18" s="37">
        <v>9649147.8200000003</v>
      </c>
      <c r="AJ18" s="18">
        <f t="shared" si="97"/>
        <v>1.0086239932008425</v>
      </c>
      <c r="AK18" s="18">
        <f t="shared" si="122"/>
        <v>1.0272646574503403</v>
      </c>
      <c r="AL18" s="37">
        <f>SUM(AL19:AL23)</f>
        <v>0</v>
      </c>
      <c r="AM18" s="37">
        <f>SUM(AM19:AM23)</f>
        <v>0</v>
      </c>
      <c r="AN18" s="37">
        <v>0</v>
      </c>
      <c r="AO18" s="18" t="str">
        <f t="shared" si="98"/>
        <v xml:space="preserve"> </v>
      </c>
      <c r="AP18" s="18" t="str">
        <f t="shared" si="123"/>
        <v xml:space="preserve"> </v>
      </c>
      <c r="AQ18" s="37">
        <f>SUM(AQ19:AQ23)</f>
        <v>9993175.8200000003</v>
      </c>
      <c r="AR18" s="37">
        <f>SUM(AR19:AR23)</f>
        <v>10003305.15</v>
      </c>
      <c r="AS18" s="37">
        <v>4435502.54</v>
      </c>
      <c r="AT18" s="18">
        <f t="shared" si="99"/>
        <v>1.0010136247157513</v>
      </c>
      <c r="AU18" s="18" t="str">
        <f t="shared" si="124"/>
        <v>св.200</v>
      </c>
      <c r="AV18" s="37">
        <f>SUM(AV19:AV23)</f>
        <v>881258.84000000008</v>
      </c>
      <c r="AW18" s="37">
        <f>SUM(AW19:AW23)</f>
        <v>883694.05</v>
      </c>
      <c r="AX18" s="37">
        <v>717204.41</v>
      </c>
      <c r="AY18" s="18">
        <f t="shared" si="100"/>
        <v>1.0027633311457052</v>
      </c>
      <c r="AZ18" s="18">
        <f t="shared" si="125"/>
        <v>1.232136944054764</v>
      </c>
      <c r="BA18" s="37">
        <f>SUM(BA19:BA23)</f>
        <v>61471.05</v>
      </c>
      <c r="BB18" s="37">
        <f>SUM(BB19:BB23)</f>
        <v>61471.05</v>
      </c>
      <c r="BC18" s="37">
        <v>0</v>
      </c>
      <c r="BD18" s="18">
        <f t="shared" si="101"/>
        <v>1</v>
      </c>
      <c r="BE18" s="18" t="str">
        <f t="shared" si="126"/>
        <v xml:space="preserve"> </v>
      </c>
      <c r="BF18" s="37">
        <f>SUM(BF19:BF23)</f>
        <v>0</v>
      </c>
      <c r="BG18" s="37">
        <f>SUM(BG19:BG23)</f>
        <v>0</v>
      </c>
      <c r="BH18" s="37">
        <v>0</v>
      </c>
      <c r="BI18" s="18" t="str">
        <f t="shared" si="102"/>
        <v xml:space="preserve"> </v>
      </c>
      <c r="BJ18" s="18" t="str">
        <f t="shared" si="127"/>
        <v xml:space="preserve"> </v>
      </c>
      <c r="BK18" s="37">
        <f>SUM(BK19:BK23)</f>
        <v>0</v>
      </c>
      <c r="BL18" s="37">
        <f>SUM(BL19:BL23)</f>
        <v>0</v>
      </c>
      <c r="BM18" s="37">
        <v>0</v>
      </c>
      <c r="BN18" s="18" t="str">
        <f t="shared" si="103"/>
        <v xml:space="preserve"> </v>
      </c>
      <c r="BO18" s="18" t="str">
        <f t="shared" si="128"/>
        <v xml:space="preserve"> </v>
      </c>
      <c r="BP18" s="37">
        <f>SUM(BP19:BP23)</f>
        <v>532916.5</v>
      </c>
      <c r="BQ18" s="37">
        <f>SUM(BQ19:BQ23)</f>
        <v>531767.57999999996</v>
      </c>
      <c r="BR18" s="37">
        <v>672923.52</v>
      </c>
      <c r="BS18" s="18">
        <f t="shared" si="104"/>
        <v>0.99784409002160745</v>
      </c>
      <c r="BT18" s="18">
        <f t="shared" si="129"/>
        <v>0.7902347951814791</v>
      </c>
      <c r="BU18" s="37">
        <f>SUM(BU19:BU23)</f>
        <v>741203.8</v>
      </c>
      <c r="BV18" s="37">
        <f>SUM(BV19:BV23)</f>
        <v>740862.8</v>
      </c>
      <c r="BW18" s="37">
        <v>493199</v>
      </c>
      <c r="BX18" s="18">
        <f t="shared" si="105"/>
        <v>0.99953993759880888</v>
      </c>
      <c r="BY18" s="18">
        <f t="shared" si="130"/>
        <v>1.5021579524694901</v>
      </c>
      <c r="BZ18" s="37">
        <f>SUM(BZ19:BZ23)</f>
        <v>5121500</v>
      </c>
      <c r="CA18" s="37">
        <f>SUM(CA19:CA23)</f>
        <v>5121500</v>
      </c>
      <c r="CB18" s="37">
        <v>0</v>
      </c>
      <c r="CC18" s="18">
        <f t="shared" si="106"/>
        <v>1</v>
      </c>
      <c r="CD18" s="18" t="str">
        <f t="shared" si="131"/>
        <v xml:space="preserve"> </v>
      </c>
      <c r="CE18" s="37">
        <f>SUM(CE19:CE23)</f>
        <v>1209088.08</v>
      </c>
      <c r="CF18" s="37">
        <f>SUM(CF19:CF23)</f>
        <v>1209012.29</v>
      </c>
      <c r="CG18" s="21">
        <v>410301.98</v>
      </c>
      <c r="CH18" s="18">
        <f t="shared" si="107"/>
        <v>0.9999373163946832</v>
      </c>
      <c r="CI18" s="18" t="str">
        <f t="shared" si="132"/>
        <v>св.200</v>
      </c>
      <c r="CJ18" s="37">
        <f>SUM(CJ19:CJ23)</f>
        <v>1209088.08</v>
      </c>
      <c r="CK18" s="37">
        <f>SUM(CK19:CK23)</f>
        <v>1209012.29</v>
      </c>
      <c r="CL18" s="37">
        <v>410301.98</v>
      </c>
      <c r="CM18" s="18">
        <f t="shared" si="108"/>
        <v>0.9999373163946832</v>
      </c>
      <c r="CN18" s="18" t="str">
        <f t="shared" si="133"/>
        <v>св.200</v>
      </c>
      <c r="CO18" s="37">
        <f>SUM(CO19:CO23)</f>
        <v>0</v>
      </c>
      <c r="CP18" s="37">
        <f>SUM(CP19:CP23)</f>
        <v>0</v>
      </c>
      <c r="CQ18" s="37">
        <v>0</v>
      </c>
      <c r="CR18" s="18" t="str">
        <f t="shared" si="109"/>
        <v xml:space="preserve"> </v>
      </c>
      <c r="CS18" s="18" t="str">
        <f t="shared" si="134"/>
        <v xml:space="preserve"> </v>
      </c>
      <c r="CT18" s="37">
        <f>SUM(CT19:CT23)</f>
        <v>0</v>
      </c>
      <c r="CU18" s="37">
        <f>SUM(CU19:CU23)</f>
        <v>0</v>
      </c>
      <c r="CV18" s="37">
        <v>0</v>
      </c>
      <c r="CW18" s="18" t="str">
        <f t="shared" si="110"/>
        <v xml:space="preserve"> </v>
      </c>
      <c r="CX18" s="18" t="str">
        <f t="shared" si="135"/>
        <v xml:space="preserve"> </v>
      </c>
      <c r="CY18" s="37">
        <f>SUM(CY19:CY23)</f>
        <v>518814</v>
      </c>
      <c r="CZ18" s="37">
        <f>SUM(CZ19:CZ23)</f>
        <v>528073.82999999996</v>
      </c>
      <c r="DA18" s="37">
        <v>711919.5</v>
      </c>
      <c r="DB18" s="18">
        <f t="shared" si="111"/>
        <v>1.017848072719703</v>
      </c>
      <c r="DC18" s="18">
        <f t="shared" si="136"/>
        <v>0.74176059231415903</v>
      </c>
      <c r="DD18" s="37">
        <f>SUM(DD19:DD23)</f>
        <v>31100</v>
      </c>
      <c r="DE18" s="37">
        <f>SUM(DE19:DE23)</f>
        <v>31100</v>
      </c>
      <c r="DF18" s="37">
        <v>8204.67</v>
      </c>
      <c r="DG18" s="18">
        <f t="shared" si="112"/>
        <v>1</v>
      </c>
      <c r="DH18" s="18" t="str">
        <f t="shared" si="113"/>
        <v>св.200</v>
      </c>
      <c r="DI18" s="37">
        <f>SUM(DI19:DI23)</f>
        <v>0</v>
      </c>
      <c r="DJ18" s="37">
        <v>-390.85</v>
      </c>
      <c r="DK18" s="18" t="str">
        <f>IF(DI18=0," ",IF(DI18/DJ18*100&gt;200,"св.200",DI18/DJ18))</f>
        <v xml:space="preserve"> </v>
      </c>
      <c r="DL18" s="37">
        <f>SUM(DL19:DL23)</f>
        <v>516686.10000000003</v>
      </c>
      <c r="DM18" s="37">
        <f>SUM(DM19:DM23)</f>
        <v>516686.10000000003</v>
      </c>
      <c r="DN18" s="37">
        <v>1151807.0699999998</v>
      </c>
      <c r="DO18" s="18">
        <f t="shared" si="114"/>
        <v>1</v>
      </c>
      <c r="DP18" s="18">
        <f t="shared" si="138"/>
        <v>0.44858736628522355</v>
      </c>
      <c r="DQ18" s="37">
        <f>SUM(DQ19:DQ23)</f>
        <v>379137.44999999995</v>
      </c>
      <c r="DR18" s="37">
        <f>SUM(DR19:DR23)</f>
        <v>379137.44999999995</v>
      </c>
      <c r="DS18" s="37">
        <v>270333.24</v>
      </c>
      <c r="DT18" s="18">
        <f t="shared" si="115"/>
        <v>1</v>
      </c>
      <c r="DU18" s="18">
        <f t="shared" si="139"/>
        <v>1.4024818035695499</v>
      </c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</row>
    <row r="19" spans="1:144" s="11" customFormat="1" ht="17.25" customHeight="1" outlineLevel="1" x14ac:dyDescent="0.25">
      <c r="A19" s="10">
        <v>11</v>
      </c>
      <c r="B19" s="6" t="s">
        <v>104</v>
      </c>
      <c r="C19" s="19">
        <f t="shared" ref="C19" si="165">H19+AQ19</f>
        <v>53767661.350000001</v>
      </c>
      <c r="D19" s="19">
        <f t="shared" ref="D19" si="166">I19+AR19</f>
        <v>56130893.200000003</v>
      </c>
      <c r="E19" s="19">
        <v>41034681.390000001</v>
      </c>
      <c r="F19" s="20">
        <f>IF(D19&lt;=0," ",IF(D19/C19*100&gt;200,"СВ.200",D19/C19))</f>
        <v>1.0439526620772395</v>
      </c>
      <c r="G19" s="20">
        <f t="shared" si="91"/>
        <v>1.367889095239299</v>
      </c>
      <c r="H19" s="19">
        <f t="shared" ref="H19" si="167">M19+R19+W19+AB19+AG19+AL19</f>
        <v>46543983.789999999</v>
      </c>
      <c r="I19" s="19">
        <f t="shared" ref="I19" si="168">N19+S19+X19+AC19+AH19+AM19</f>
        <v>48895937.390000001</v>
      </c>
      <c r="J19" s="16">
        <v>38563536.409999996</v>
      </c>
      <c r="K19" s="20">
        <f t="shared" si="92"/>
        <v>1.0505318498436165</v>
      </c>
      <c r="L19" s="20">
        <f t="shared" si="144"/>
        <v>1.2679318844140208</v>
      </c>
      <c r="M19" s="19">
        <v>38418718.93</v>
      </c>
      <c r="N19" s="19">
        <v>40099944.789999999</v>
      </c>
      <c r="O19" s="25">
        <v>32427862.34</v>
      </c>
      <c r="P19" s="20">
        <f t="shared" si="93"/>
        <v>1.0437605913685783</v>
      </c>
      <c r="Q19" s="20">
        <f t="shared" si="118"/>
        <v>1.2365892136077201</v>
      </c>
      <c r="R19" s="19">
        <v>2054500</v>
      </c>
      <c r="S19" s="19">
        <v>2056668.82</v>
      </c>
      <c r="T19" s="25">
        <v>1915418.64</v>
      </c>
      <c r="U19" s="20">
        <f t="shared" si="94"/>
        <v>1.0010556437089317</v>
      </c>
      <c r="V19" s="20">
        <f t="shared" si="119"/>
        <v>1.0737437639220218</v>
      </c>
      <c r="W19" s="19">
        <v>550177</v>
      </c>
      <c r="X19" s="19">
        <v>550177</v>
      </c>
      <c r="Y19" s="25">
        <v>114502</v>
      </c>
      <c r="Z19" s="20">
        <f t="shared" si="95"/>
        <v>1</v>
      </c>
      <c r="AA19" s="20" t="str">
        <f t="shared" si="120"/>
        <v>св.200</v>
      </c>
      <c r="AB19" s="19">
        <v>733125</v>
      </c>
      <c r="AC19" s="19">
        <v>1232239.7</v>
      </c>
      <c r="AD19" s="25">
        <v>1096266.3700000001</v>
      </c>
      <c r="AE19" s="20">
        <f t="shared" si="96"/>
        <v>1.6808043648763853</v>
      </c>
      <c r="AF19" s="20">
        <f t="shared" si="121"/>
        <v>1.1240331124998388</v>
      </c>
      <c r="AG19" s="19">
        <v>4787462.8600000003</v>
      </c>
      <c r="AH19" s="19">
        <v>4956907.08</v>
      </c>
      <c r="AI19" s="25">
        <v>3009487.06</v>
      </c>
      <c r="AJ19" s="20">
        <f t="shared" si="97"/>
        <v>1.0353933231348347</v>
      </c>
      <c r="AK19" s="20">
        <f t="shared" si="122"/>
        <v>1.647093667849165</v>
      </c>
      <c r="AL19" s="19"/>
      <c r="AM19" s="19"/>
      <c r="AN19" s="25"/>
      <c r="AO19" s="20" t="str">
        <f t="shared" si="98"/>
        <v xml:space="preserve"> </v>
      </c>
      <c r="AP19" s="20" t="str">
        <f t="shared" si="123"/>
        <v xml:space="preserve"> </v>
      </c>
      <c r="AQ19" s="19">
        <f t="shared" ref="AQ19" si="169">AV19+BA19+BF19+BK19+BP19+BU19+BZ19+CE19+CT19+CY19+DD19+DL19+DQ19</f>
        <v>7223677.5600000005</v>
      </c>
      <c r="AR19" s="19">
        <f t="shared" ref="AR19" si="170">AW19+BB19+BG19+BL19+BQ19+BV19+CA19+CF19+CU19+CZ19+DE19+DI19+DM19+DR19</f>
        <v>7234955.8100000005</v>
      </c>
      <c r="AS19" s="34">
        <v>2471144.98</v>
      </c>
      <c r="AT19" s="20">
        <f t="shared" si="99"/>
        <v>1.0015612892334027</v>
      </c>
      <c r="AU19" s="20" t="str">
        <f t="shared" si="124"/>
        <v>св.200</v>
      </c>
      <c r="AV19" s="19">
        <v>620386.15</v>
      </c>
      <c r="AW19" s="19">
        <v>622821.36</v>
      </c>
      <c r="AX19" s="25">
        <v>488167.55</v>
      </c>
      <c r="AY19" s="20">
        <f t="shared" si="100"/>
        <v>1.0039253132907624</v>
      </c>
      <c r="AZ19" s="20">
        <f t="shared" si="125"/>
        <v>1.2758352332104008</v>
      </c>
      <c r="BA19" s="19"/>
      <c r="BB19" s="19"/>
      <c r="BC19" s="25"/>
      <c r="BD19" s="20" t="str">
        <f t="shared" si="101"/>
        <v xml:space="preserve"> </v>
      </c>
      <c r="BE19" s="20" t="str">
        <f t="shared" si="126"/>
        <v xml:space="preserve"> </v>
      </c>
      <c r="BF19" s="19"/>
      <c r="BG19" s="19"/>
      <c r="BH19" s="25"/>
      <c r="BI19" s="20" t="str">
        <f t="shared" si="102"/>
        <v xml:space="preserve"> </v>
      </c>
      <c r="BJ19" s="20" t="str">
        <f t="shared" si="127"/>
        <v xml:space="preserve"> </v>
      </c>
      <c r="BK19" s="19"/>
      <c r="BL19" s="19"/>
      <c r="BM19" s="25"/>
      <c r="BN19" s="20" t="str">
        <f t="shared" si="103"/>
        <v xml:space="preserve"> </v>
      </c>
      <c r="BO19" s="20" t="str">
        <f t="shared" si="128"/>
        <v xml:space="preserve"> </v>
      </c>
      <c r="BP19" s="19"/>
      <c r="BQ19" s="19"/>
      <c r="BR19" s="25"/>
      <c r="BS19" s="20" t="str">
        <f t="shared" si="104"/>
        <v xml:space="preserve"> </v>
      </c>
      <c r="BT19" s="20" t="str">
        <f t="shared" si="129"/>
        <v xml:space="preserve"> </v>
      </c>
      <c r="BU19" s="19">
        <v>180000</v>
      </c>
      <c r="BV19" s="19">
        <v>179659</v>
      </c>
      <c r="BW19" s="25">
        <v>138929</v>
      </c>
      <c r="BX19" s="20">
        <f t="shared" si="105"/>
        <v>0.99810555555555558</v>
      </c>
      <c r="BY19" s="20">
        <f t="shared" si="130"/>
        <v>1.2931713321192839</v>
      </c>
      <c r="BZ19" s="19">
        <v>5121500</v>
      </c>
      <c r="CA19" s="19">
        <v>5121500</v>
      </c>
      <c r="CB19" s="25"/>
      <c r="CC19" s="20">
        <f t="shared" si="106"/>
        <v>1</v>
      </c>
      <c r="CD19" s="20" t="str">
        <f t="shared" si="131"/>
        <v xml:space="preserve"> </v>
      </c>
      <c r="CE19" s="19">
        <f t="shared" ref="CE19" si="171">CJ19+CO19</f>
        <v>626312.61</v>
      </c>
      <c r="CF19" s="19">
        <f t="shared" ref="CF19" si="172">CK19+CP19</f>
        <v>626236.81999999995</v>
      </c>
      <c r="CG19" s="19">
        <v>329658.43</v>
      </c>
      <c r="CH19" s="20">
        <f t="shared" si="107"/>
        <v>0.99987899014199944</v>
      </c>
      <c r="CI19" s="20">
        <f t="shared" si="132"/>
        <v>1.8996535899294307</v>
      </c>
      <c r="CJ19" s="19">
        <v>626312.61</v>
      </c>
      <c r="CK19" s="19">
        <v>626236.81999999995</v>
      </c>
      <c r="CL19" s="25">
        <v>329658.43</v>
      </c>
      <c r="CM19" s="20">
        <f t="shared" si="108"/>
        <v>0.99987899014199944</v>
      </c>
      <c r="CN19" s="20">
        <f t="shared" si="133"/>
        <v>1.8996535899294307</v>
      </c>
      <c r="CO19" s="19"/>
      <c r="CP19" s="19"/>
      <c r="CQ19" s="25"/>
      <c r="CR19" s="20" t="str">
        <f t="shared" si="109"/>
        <v xml:space="preserve"> </v>
      </c>
      <c r="CS19" s="20" t="str">
        <f t="shared" si="134"/>
        <v xml:space="preserve"> </v>
      </c>
      <c r="CT19" s="19"/>
      <c r="CU19" s="19"/>
      <c r="CV19" s="25"/>
      <c r="CW19" s="20" t="str">
        <f t="shared" si="110"/>
        <v xml:space="preserve"> </v>
      </c>
      <c r="CX19" s="20" t="str">
        <f t="shared" si="135"/>
        <v xml:space="preserve"> </v>
      </c>
      <c r="CY19" s="19">
        <v>518814</v>
      </c>
      <c r="CZ19" s="19">
        <v>528073.82999999996</v>
      </c>
      <c r="DA19" s="25">
        <v>711919.5</v>
      </c>
      <c r="DB19" s="20">
        <f t="shared" si="111"/>
        <v>1.017848072719703</v>
      </c>
      <c r="DC19" s="20">
        <f t="shared" si="136"/>
        <v>0.74176059231415903</v>
      </c>
      <c r="DD19" s="19"/>
      <c r="DE19" s="19"/>
      <c r="DF19" s="25">
        <v>8204.67</v>
      </c>
      <c r="DG19" s="20" t="str">
        <f t="shared" si="112"/>
        <v xml:space="preserve"> </v>
      </c>
      <c r="DH19" s="20">
        <f t="shared" si="113"/>
        <v>0</v>
      </c>
      <c r="DI19" s="19"/>
      <c r="DJ19" s="25"/>
      <c r="DK19" s="42" t="str">
        <f t="shared" si="137"/>
        <v xml:space="preserve"> </v>
      </c>
      <c r="DL19" s="19"/>
      <c r="DM19" s="19"/>
      <c r="DN19" s="25">
        <v>755545.83</v>
      </c>
      <c r="DO19" s="20" t="str">
        <f t="shared" si="114"/>
        <v xml:space="preserve"> </v>
      </c>
      <c r="DP19" s="20">
        <f t="shared" si="138"/>
        <v>0</v>
      </c>
      <c r="DQ19" s="19">
        <v>156664.79999999999</v>
      </c>
      <c r="DR19" s="19">
        <v>156664.79999999999</v>
      </c>
      <c r="DS19" s="25">
        <v>38720</v>
      </c>
      <c r="DT19" s="20">
        <f t="shared" si="115"/>
        <v>1</v>
      </c>
      <c r="DU19" s="20" t="str">
        <f t="shared" si="139"/>
        <v>св.200</v>
      </c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</row>
    <row r="20" spans="1:144" s="11" customFormat="1" ht="17.25" customHeight="1" outlineLevel="1" x14ac:dyDescent="0.25">
      <c r="A20" s="10">
        <v>12</v>
      </c>
      <c r="B20" s="6" t="s">
        <v>40</v>
      </c>
      <c r="C20" s="19">
        <f t="shared" ref="C20:C23" si="173">H20+AQ20</f>
        <v>20812713.179999996</v>
      </c>
      <c r="D20" s="19">
        <f t="shared" ref="D20:D23" si="174">I20+AR20</f>
        <v>20947455.139999997</v>
      </c>
      <c r="E20" s="19">
        <v>17577793.600000001</v>
      </c>
      <c r="F20" s="20">
        <f>IF(D20&lt;=0," ",IF(D20/C20*100&gt;200,"СВ.200",D20/C20))</f>
        <v>1.0064740218555206</v>
      </c>
      <c r="G20" s="20">
        <f t="shared" si="91"/>
        <v>1.1916999150564604</v>
      </c>
      <c r="H20" s="19">
        <f t="shared" ref="H20:H23" si="175">M20+R20+W20+AB20+AG20+AL20</f>
        <v>19088222.659999996</v>
      </c>
      <c r="I20" s="19">
        <f t="shared" ref="I20:I23" si="176">N20+S20+X20+AC20+AH20+AM20</f>
        <v>19222964.619999997</v>
      </c>
      <c r="J20" s="16">
        <v>16229865.289999999</v>
      </c>
      <c r="K20" s="20">
        <f t="shared" si="92"/>
        <v>1.0070589055041965</v>
      </c>
      <c r="L20" s="20">
        <f t="shared" si="144"/>
        <v>1.184419234326251</v>
      </c>
      <c r="M20" s="19">
        <v>13402016.43</v>
      </c>
      <c r="N20" s="19">
        <v>13402016.43</v>
      </c>
      <c r="O20" s="25">
        <v>11273334.25</v>
      </c>
      <c r="P20" s="20">
        <f t="shared" si="93"/>
        <v>1</v>
      </c>
      <c r="Q20" s="20">
        <f t="shared" si="118"/>
        <v>1.188824542304332</v>
      </c>
      <c r="R20" s="19">
        <v>1854900</v>
      </c>
      <c r="S20" s="19">
        <v>1989641.96</v>
      </c>
      <c r="T20" s="25">
        <v>1761266.88</v>
      </c>
      <c r="U20" s="20">
        <f t="shared" si="94"/>
        <v>1.0726410911639441</v>
      </c>
      <c r="V20" s="20">
        <f t="shared" si="119"/>
        <v>1.1296652327897065</v>
      </c>
      <c r="W20" s="19">
        <v>42990</v>
      </c>
      <c r="X20" s="19">
        <v>42990</v>
      </c>
      <c r="Y20" s="25">
        <v>11717.71</v>
      </c>
      <c r="Z20" s="20">
        <f t="shared" si="95"/>
        <v>1</v>
      </c>
      <c r="AA20" s="20" t="str">
        <f t="shared" si="120"/>
        <v>св.200</v>
      </c>
      <c r="AB20" s="19">
        <v>1662977.08</v>
      </c>
      <c r="AC20" s="19">
        <v>1662977.08</v>
      </c>
      <c r="AD20" s="25">
        <v>1069872.95</v>
      </c>
      <c r="AE20" s="20">
        <f t="shared" si="96"/>
        <v>1</v>
      </c>
      <c r="AF20" s="20">
        <f t="shared" si="121"/>
        <v>1.5543687500464425</v>
      </c>
      <c r="AG20" s="19">
        <v>2125339.15</v>
      </c>
      <c r="AH20" s="19">
        <v>2125339.15</v>
      </c>
      <c r="AI20" s="25">
        <v>2113673.5</v>
      </c>
      <c r="AJ20" s="20">
        <f t="shared" si="97"/>
        <v>1</v>
      </c>
      <c r="AK20" s="20">
        <f t="shared" si="122"/>
        <v>1.0055191352874508</v>
      </c>
      <c r="AL20" s="19"/>
      <c r="AM20" s="19"/>
      <c r="AN20" s="25"/>
      <c r="AO20" s="20" t="str">
        <f t="shared" si="98"/>
        <v xml:space="preserve"> </v>
      </c>
      <c r="AP20" s="20" t="str">
        <f t="shared" si="123"/>
        <v xml:space="preserve"> </v>
      </c>
      <c r="AQ20" s="19">
        <f t="shared" ref="AQ20:AQ23" si="177">AV20+BA20+BF20+BK20+BP20+BU20+BZ20+CE20+CT20+CY20+DD20+DL20+DQ20</f>
        <v>1724490.5199999998</v>
      </c>
      <c r="AR20" s="19">
        <f t="shared" ref="AR20:AR23" si="178">AW20+BB20+BG20+BL20+BQ20+BV20+CA20+CF20+CU20+CZ20+DE20+DI20+DM20+DR20</f>
        <v>1724490.5199999998</v>
      </c>
      <c r="AS20" s="34">
        <v>1347928.31</v>
      </c>
      <c r="AT20" s="20">
        <f t="shared" si="99"/>
        <v>1</v>
      </c>
      <c r="AU20" s="20">
        <f t="shared" si="124"/>
        <v>1.2793636777314958</v>
      </c>
      <c r="AV20" s="19">
        <v>260872.69</v>
      </c>
      <c r="AW20" s="19">
        <v>260872.69</v>
      </c>
      <c r="AX20" s="25">
        <v>229036.86</v>
      </c>
      <c r="AY20" s="20">
        <f t="shared" si="100"/>
        <v>1</v>
      </c>
      <c r="AZ20" s="20">
        <f t="shared" si="125"/>
        <v>1.1389987183722305</v>
      </c>
      <c r="BA20" s="19"/>
      <c r="BB20" s="19"/>
      <c r="BC20" s="25"/>
      <c r="BD20" s="20" t="str">
        <f t="shared" si="101"/>
        <v xml:space="preserve"> </v>
      </c>
      <c r="BE20" s="20" t="str">
        <f t="shared" si="126"/>
        <v xml:space="preserve"> </v>
      </c>
      <c r="BF20" s="19"/>
      <c r="BG20" s="19"/>
      <c r="BH20" s="25"/>
      <c r="BI20" s="20" t="str">
        <f t="shared" si="102"/>
        <v xml:space="preserve"> </v>
      </c>
      <c r="BJ20" s="20" t="str">
        <f t="shared" si="127"/>
        <v xml:space="preserve"> </v>
      </c>
      <c r="BK20" s="19"/>
      <c r="BL20" s="19"/>
      <c r="BM20" s="25"/>
      <c r="BN20" s="20" t="str">
        <f t="shared" si="103"/>
        <v xml:space="preserve"> </v>
      </c>
      <c r="BO20" s="20" t="str">
        <f t="shared" si="128"/>
        <v xml:space="preserve"> </v>
      </c>
      <c r="BP20" s="19">
        <v>498916.5</v>
      </c>
      <c r="BQ20" s="19">
        <v>498916.5</v>
      </c>
      <c r="BR20" s="25">
        <v>586868.13</v>
      </c>
      <c r="BS20" s="20">
        <f t="shared" si="104"/>
        <v>1</v>
      </c>
      <c r="BT20" s="20">
        <f t="shared" si="129"/>
        <v>0.85013391338868582</v>
      </c>
      <c r="BU20" s="19">
        <v>205130</v>
      </c>
      <c r="BV20" s="19">
        <v>205130</v>
      </c>
      <c r="BW20" s="25">
        <v>151300</v>
      </c>
      <c r="BX20" s="20">
        <f t="shared" si="105"/>
        <v>1</v>
      </c>
      <c r="BY20" s="20">
        <f t="shared" si="130"/>
        <v>1.355783212161269</v>
      </c>
      <c r="BZ20" s="19"/>
      <c r="CA20" s="19"/>
      <c r="CB20" s="25"/>
      <c r="CC20" s="20" t="str">
        <f t="shared" si="106"/>
        <v xml:space="preserve"> </v>
      </c>
      <c r="CD20" s="20" t="str">
        <f t="shared" si="131"/>
        <v xml:space="preserve"> </v>
      </c>
      <c r="CE20" s="19">
        <f t="shared" ref="CE20:CE23" si="179">CJ20+CO20</f>
        <v>582775.47</v>
      </c>
      <c r="CF20" s="19">
        <f t="shared" ref="CF20:CF23" si="180">CK20+CP20</f>
        <v>582775.47</v>
      </c>
      <c r="CG20" s="19">
        <v>80643.55</v>
      </c>
      <c r="CH20" s="20">
        <f t="shared" si="107"/>
        <v>1</v>
      </c>
      <c r="CI20" s="20" t="str">
        <f t="shared" si="132"/>
        <v>св.200</v>
      </c>
      <c r="CJ20" s="19">
        <v>582775.47</v>
      </c>
      <c r="CK20" s="19">
        <v>582775.47</v>
      </c>
      <c r="CL20" s="25">
        <v>80643.55</v>
      </c>
      <c r="CM20" s="20">
        <f t="shared" si="108"/>
        <v>1</v>
      </c>
      <c r="CN20" s="20" t="str">
        <f t="shared" si="133"/>
        <v>св.200</v>
      </c>
      <c r="CO20" s="19"/>
      <c r="CP20" s="19"/>
      <c r="CQ20" s="25"/>
      <c r="CR20" s="20" t="str">
        <f t="shared" si="109"/>
        <v xml:space="preserve"> </v>
      </c>
      <c r="CS20" s="20" t="str">
        <f t="shared" si="134"/>
        <v xml:space="preserve"> </v>
      </c>
      <c r="CT20" s="19"/>
      <c r="CU20" s="19"/>
      <c r="CV20" s="25"/>
      <c r="CW20" s="20" t="str">
        <f t="shared" si="110"/>
        <v xml:space="preserve"> </v>
      </c>
      <c r="CX20" s="20" t="str">
        <f t="shared" si="135"/>
        <v xml:space="preserve"> </v>
      </c>
      <c r="CY20" s="19"/>
      <c r="CZ20" s="19"/>
      <c r="DA20" s="25"/>
      <c r="DB20" s="20" t="str">
        <f t="shared" si="111"/>
        <v xml:space="preserve"> </v>
      </c>
      <c r="DC20" s="20" t="str">
        <f t="shared" si="136"/>
        <v xml:space="preserve"> </v>
      </c>
      <c r="DD20" s="19">
        <v>31100</v>
      </c>
      <c r="DE20" s="19">
        <v>31100</v>
      </c>
      <c r="DF20" s="25"/>
      <c r="DG20" s="20">
        <f t="shared" si="112"/>
        <v>1</v>
      </c>
      <c r="DH20" s="20" t="str">
        <f t="shared" si="113"/>
        <v xml:space="preserve"> </v>
      </c>
      <c r="DI20" s="19"/>
      <c r="DJ20" s="25">
        <v>-390.85</v>
      </c>
      <c r="DK20" s="42" t="str">
        <f t="shared" si="137"/>
        <v xml:space="preserve"> </v>
      </c>
      <c r="DL20" s="19">
        <v>117723.21</v>
      </c>
      <c r="DM20" s="19">
        <v>117723.21</v>
      </c>
      <c r="DN20" s="25">
        <v>278294.37</v>
      </c>
      <c r="DO20" s="20">
        <f t="shared" si="114"/>
        <v>1</v>
      </c>
      <c r="DP20" s="20">
        <f t="shared" si="138"/>
        <v>0.42301685801261452</v>
      </c>
      <c r="DQ20" s="19">
        <v>27972.65</v>
      </c>
      <c r="DR20" s="19">
        <v>27972.65</v>
      </c>
      <c r="DS20" s="25">
        <v>22176.25</v>
      </c>
      <c r="DT20" s="20">
        <f t="shared" si="115"/>
        <v>1</v>
      </c>
      <c r="DU20" s="20">
        <f t="shared" si="139"/>
        <v>1.2613787272419819</v>
      </c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</row>
    <row r="21" spans="1:144" s="11" customFormat="1" ht="17.25" customHeight="1" outlineLevel="1" x14ac:dyDescent="0.25">
      <c r="A21" s="10">
        <v>13</v>
      </c>
      <c r="B21" s="6" t="s">
        <v>10</v>
      </c>
      <c r="C21" s="19">
        <f t="shared" si="173"/>
        <v>1558214.1600000001</v>
      </c>
      <c r="D21" s="19">
        <f t="shared" si="174"/>
        <v>1517799.83</v>
      </c>
      <c r="E21" s="19">
        <v>1685253.03</v>
      </c>
      <c r="F21" s="20">
        <f>IF(D21&lt;=0," ",IF(D21/C21*100&gt;200,"СВ.200",D21/C21))</f>
        <v>0.97406368711217461</v>
      </c>
      <c r="G21" s="20">
        <f t="shared" si="91"/>
        <v>0.9006361673771921</v>
      </c>
      <c r="H21" s="19">
        <f t="shared" si="175"/>
        <v>1319674.4300000002</v>
      </c>
      <c r="I21" s="19">
        <f t="shared" si="176"/>
        <v>1280409.02</v>
      </c>
      <c r="J21" s="16">
        <v>1536172.1400000001</v>
      </c>
      <c r="K21" s="20">
        <f t="shared" si="92"/>
        <v>0.9702461386631549</v>
      </c>
      <c r="L21" s="20">
        <f t="shared" si="144"/>
        <v>0.83350621109428524</v>
      </c>
      <c r="M21" s="19">
        <v>260000</v>
      </c>
      <c r="N21" s="19">
        <v>246878.18</v>
      </c>
      <c r="O21" s="25">
        <v>223889.36</v>
      </c>
      <c r="P21" s="20">
        <f t="shared" si="93"/>
        <v>0.94953146153846146</v>
      </c>
      <c r="Q21" s="20">
        <f t="shared" si="118"/>
        <v>1.1026793769922787</v>
      </c>
      <c r="R21" s="19"/>
      <c r="S21" s="19"/>
      <c r="T21" s="25"/>
      <c r="U21" s="20" t="str">
        <f t="shared" si="94"/>
        <v xml:space="preserve"> </v>
      </c>
      <c r="V21" s="20" t="str">
        <f t="shared" si="119"/>
        <v xml:space="preserve"> </v>
      </c>
      <c r="W21" s="19">
        <v>70000</v>
      </c>
      <c r="X21" s="19">
        <v>69481.5</v>
      </c>
      <c r="Y21" s="25">
        <v>39563.699999999997</v>
      </c>
      <c r="Z21" s="20">
        <f t="shared" si="95"/>
        <v>0.99259285714285717</v>
      </c>
      <c r="AA21" s="20">
        <f t="shared" si="120"/>
        <v>1.7561931770789891</v>
      </c>
      <c r="AB21" s="19">
        <v>130000</v>
      </c>
      <c r="AC21" s="19">
        <v>127377.49</v>
      </c>
      <c r="AD21" s="25">
        <v>81983.399999999994</v>
      </c>
      <c r="AE21" s="20">
        <f t="shared" si="96"/>
        <v>0.97982684615384619</v>
      </c>
      <c r="AF21" s="20">
        <f t="shared" si="121"/>
        <v>1.5536985536096333</v>
      </c>
      <c r="AG21" s="19">
        <v>859674.43</v>
      </c>
      <c r="AH21" s="19">
        <v>836671.85</v>
      </c>
      <c r="AI21" s="25">
        <v>1190735.68</v>
      </c>
      <c r="AJ21" s="20">
        <f t="shared" si="97"/>
        <v>0.97324268444276041</v>
      </c>
      <c r="AK21" s="20">
        <f t="shared" si="122"/>
        <v>0.70265119627556638</v>
      </c>
      <c r="AL21" s="19"/>
      <c r="AM21" s="19"/>
      <c r="AN21" s="25"/>
      <c r="AO21" s="20" t="str">
        <f t="shared" si="98"/>
        <v xml:space="preserve"> </v>
      </c>
      <c r="AP21" s="20" t="str">
        <f t="shared" si="123"/>
        <v xml:space="preserve"> </v>
      </c>
      <c r="AQ21" s="19">
        <f t="shared" si="177"/>
        <v>238539.73</v>
      </c>
      <c r="AR21" s="19">
        <f t="shared" si="178"/>
        <v>237390.81</v>
      </c>
      <c r="AS21" s="34">
        <v>149080.88999999998</v>
      </c>
      <c r="AT21" s="20">
        <f t="shared" si="99"/>
        <v>0.99518352770836116</v>
      </c>
      <c r="AU21" s="20">
        <f t="shared" si="124"/>
        <v>1.5923624416248121</v>
      </c>
      <c r="AV21" s="19"/>
      <c r="AW21" s="19"/>
      <c r="AX21" s="25"/>
      <c r="AY21" s="20" t="str">
        <f t="shared" si="100"/>
        <v xml:space="preserve"> </v>
      </c>
      <c r="AZ21" s="20" t="str">
        <f t="shared" si="125"/>
        <v xml:space="preserve"> </v>
      </c>
      <c r="BA21" s="19">
        <v>50325.57</v>
      </c>
      <c r="BB21" s="19">
        <v>50325.57</v>
      </c>
      <c r="BC21" s="25"/>
      <c r="BD21" s="20">
        <f t="shared" si="101"/>
        <v>1</v>
      </c>
      <c r="BE21" s="20" t="str">
        <f t="shared" si="126"/>
        <v xml:space="preserve"> </v>
      </c>
      <c r="BF21" s="19"/>
      <c r="BG21" s="19"/>
      <c r="BH21" s="25"/>
      <c r="BI21" s="20" t="str">
        <f t="shared" si="102"/>
        <v xml:space="preserve"> </v>
      </c>
      <c r="BJ21" s="20" t="str">
        <f t="shared" si="127"/>
        <v xml:space="preserve"> </v>
      </c>
      <c r="BK21" s="19"/>
      <c r="BL21" s="19"/>
      <c r="BM21" s="25"/>
      <c r="BN21" s="20" t="str">
        <f t="shared" si="103"/>
        <v xml:space="preserve"> </v>
      </c>
      <c r="BO21" s="20" t="str">
        <f t="shared" si="128"/>
        <v xml:space="preserve"> </v>
      </c>
      <c r="BP21" s="19">
        <v>34000</v>
      </c>
      <c r="BQ21" s="19">
        <v>32851.08</v>
      </c>
      <c r="BR21" s="25">
        <v>29198.9</v>
      </c>
      <c r="BS21" s="20">
        <f t="shared" si="104"/>
        <v>0.9662082352941177</v>
      </c>
      <c r="BT21" s="20">
        <f t="shared" si="129"/>
        <v>1.1250793694283003</v>
      </c>
      <c r="BU21" s="19">
        <v>84714.16</v>
      </c>
      <c r="BV21" s="19">
        <v>84714.16</v>
      </c>
      <c r="BW21" s="25">
        <v>60820</v>
      </c>
      <c r="BX21" s="20">
        <f t="shared" si="105"/>
        <v>1</v>
      </c>
      <c r="BY21" s="20">
        <f t="shared" si="130"/>
        <v>1.392866820124959</v>
      </c>
      <c r="BZ21" s="19"/>
      <c r="CA21" s="19"/>
      <c r="CB21" s="25"/>
      <c r="CC21" s="20" t="str">
        <f t="shared" si="106"/>
        <v xml:space="preserve"> </v>
      </c>
      <c r="CD21" s="20" t="str">
        <f t="shared" si="131"/>
        <v xml:space="preserve"> </v>
      </c>
      <c r="CE21" s="19">
        <f t="shared" si="179"/>
        <v>0</v>
      </c>
      <c r="CF21" s="19">
        <f t="shared" si="180"/>
        <v>0</v>
      </c>
      <c r="CG21" s="19"/>
      <c r="CH21" s="20" t="str">
        <f t="shared" si="107"/>
        <v xml:space="preserve"> </v>
      </c>
      <c r="CI21" s="20" t="str">
        <f t="shared" si="132"/>
        <v xml:space="preserve"> </v>
      </c>
      <c r="CJ21" s="19"/>
      <c r="CK21" s="19"/>
      <c r="CL21" s="25"/>
      <c r="CM21" s="20" t="str">
        <f t="shared" si="108"/>
        <v xml:space="preserve"> </v>
      </c>
      <c r="CN21" s="20" t="str">
        <f t="shared" si="133"/>
        <v xml:space="preserve"> </v>
      </c>
      <c r="CO21" s="19"/>
      <c r="CP21" s="19"/>
      <c r="CQ21" s="25"/>
      <c r="CR21" s="20" t="str">
        <f t="shared" si="109"/>
        <v xml:space="preserve"> </v>
      </c>
      <c r="CS21" s="20" t="str">
        <f t="shared" si="134"/>
        <v xml:space="preserve"> </v>
      </c>
      <c r="CT21" s="19"/>
      <c r="CU21" s="19"/>
      <c r="CV21" s="25"/>
      <c r="CW21" s="20" t="str">
        <f t="shared" si="110"/>
        <v xml:space="preserve"> </v>
      </c>
      <c r="CX21" s="20" t="str">
        <f t="shared" si="135"/>
        <v xml:space="preserve"> </v>
      </c>
      <c r="CY21" s="19"/>
      <c r="CZ21" s="19"/>
      <c r="DA21" s="25"/>
      <c r="DB21" s="20" t="str">
        <f t="shared" si="111"/>
        <v xml:space="preserve"> </v>
      </c>
      <c r="DC21" s="20" t="str">
        <f t="shared" si="136"/>
        <v xml:space="preserve"> </v>
      </c>
      <c r="DD21" s="19"/>
      <c r="DE21" s="19"/>
      <c r="DF21" s="25"/>
      <c r="DG21" s="20" t="str">
        <f t="shared" si="112"/>
        <v xml:space="preserve"> </v>
      </c>
      <c r="DH21" s="20" t="str">
        <f t="shared" si="113"/>
        <v xml:space="preserve"> </v>
      </c>
      <c r="DI21" s="19"/>
      <c r="DJ21" s="25"/>
      <c r="DK21" s="42" t="str">
        <f t="shared" si="137"/>
        <v xml:space="preserve"> </v>
      </c>
      <c r="DL21" s="19"/>
      <c r="DM21" s="19"/>
      <c r="DN21" s="25"/>
      <c r="DO21" s="20" t="str">
        <f t="shared" si="114"/>
        <v xml:space="preserve"> </v>
      </c>
      <c r="DP21" s="20" t="str">
        <f t="shared" si="138"/>
        <v xml:space="preserve"> </v>
      </c>
      <c r="DQ21" s="19">
        <v>69500</v>
      </c>
      <c r="DR21" s="19">
        <v>69500</v>
      </c>
      <c r="DS21" s="25">
        <v>59061.99</v>
      </c>
      <c r="DT21" s="20">
        <f t="shared" si="115"/>
        <v>1</v>
      </c>
      <c r="DU21" s="20">
        <f t="shared" si="139"/>
        <v>1.1767297376874704</v>
      </c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</row>
    <row r="22" spans="1:144" s="11" customFormat="1" ht="17.25" customHeight="1" outlineLevel="1" x14ac:dyDescent="0.25">
      <c r="A22" s="10">
        <v>14</v>
      </c>
      <c r="B22" s="6" t="s">
        <v>22</v>
      </c>
      <c r="C22" s="19">
        <f t="shared" si="173"/>
        <v>3114365.12</v>
      </c>
      <c r="D22" s="19">
        <f t="shared" si="174"/>
        <v>3025065.0900000003</v>
      </c>
      <c r="E22" s="19">
        <v>3350928.46</v>
      </c>
      <c r="F22" s="20">
        <f>IF(D22&lt;=0," ",IF(D22/C22*100&gt;200,"СВ.200",D22/C22))</f>
        <v>0.97132640953800564</v>
      </c>
      <c r="G22" s="20">
        <f t="shared" si="91"/>
        <v>0.90275430410113866</v>
      </c>
      <c r="H22" s="19">
        <f t="shared" si="175"/>
        <v>2614000</v>
      </c>
      <c r="I22" s="19">
        <f t="shared" si="176"/>
        <v>2524699.9700000002</v>
      </c>
      <c r="J22" s="16">
        <v>3176583.46</v>
      </c>
      <c r="K22" s="20">
        <f t="shared" si="92"/>
        <v>0.96583778500382567</v>
      </c>
      <c r="L22" s="20">
        <f t="shared" si="144"/>
        <v>0.79478471187405864</v>
      </c>
      <c r="M22" s="19">
        <v>1300000</v>
      </c>
      <c r="N22" s="19">
        <v>1271612.6200000001</v>
      </c>
      <c r="O22" s="25">
        <v>1047420.78</v>
      </c>
      <c r="P22" s="20">
        <f t="shared" si="93"/>
        <v>0.97816355384615394</v>
      </c>
      <c r="Q22" s="20">
        <f t="shared" si="118"/>
        <v>1.2140418103983006</v>
      </c>
      <c r="R22" s="19"/>
      <c r="S22" s="19"/>
      <c r="T22" s="25"/>
      <c r="U22" s="20" t="str">
        <f t="shared" si="94"/>
        <v xml:space="preserve"> </v>
      </c>
      <c r="V22" s="20" t="str">
        <f t="shared" si="119"/>
        <v xml:space="preserve"> </v>
      </c>
      <c r="W22" s="19">
        <v>43000</v>
      </c>
      <c r="X22" s="19">
        <v>42681.3</v>
      </c>
      <c r="Y22" s="25">
        <v>19382.55</v>
      </c>
      <c r="Z22" s="20">
        <f t="shared" si="95"/>
        <v>0.99258837209302331</v>
      </c>
      <c r="AA22" s="20" t="str">
        <f t="shared" si="120"/>
        <v>св.200</v>
      </c>
      <c r="AB22" s="19">
        <v>84000</v>
      </c>
      <c r="AC22" s="19">
        <v>83308.47</v>
      </c>
      <c r="AD22" s="25">
        <v>92306.85</v>
      </c>
      <c r="AE22" s="20">
        <f t="shared" si="96"/>
        <v>0.99176750000000002</v>
      </c>
      <c r="AF22" s="20">
        <f t="shared" si="121"/>
        <v>0.90251666046452672</v>
      </c>
      <c r="AG22" s="19">
        <v>1187000</v>
      </c>
      <c r="AH22" s="19">
        <v>1127097.58</v>
      </c>
      <c r="AI22" s="25">
        <v>2017473.28</v>
      </c>
      <c r="AJ22" s="20">
        <f t="shared" si="97"/>
        <v>0.94953460825610791</v>
      </c>
      <c r="AK22" s="20">
        <f t="shared" si="122"/>
        <v>0.55866790959432189</v>
      </c>
      <c r="AL22" s="19"/>
      <c r="AM22" s="19"/>
      <c r="AN22" s="25"/>
      <c r="AO22" s="20" t="str">
        <f t="shared" si="98"/>
        <v xml:space="preserve"> </v>
      </c>
      <c r="AP22" s="20" t="str">
        <f t="shared" si="123"/>
        <v xml:space="preserve"> </v>
      </c>
      <c r="AQ22" s="19">
        <f t="shared" si="177"/>
        <v>500365.12</v>
      </c>
      <c r="AR22" s="19">
        <f t="shared" si="178"/>
        <v>500365.12</v>
      </c>
      <c r="AS22" s="34">
        <v>174345</v>
      </c>
      <c r="AT22" s="20">
        <f t="shared" si="99"/>
        <v>1</v>
      </c>
      <c r="AU22" s="20" t="str">
        <f t="shared" si="124"/>
        <v>св.200</v>
      </c>
      <c r="AV22" s="19"/>
      <c r="AW22" s="19"/>
      <c r="AX22" s="25"/>
      <c r="AY22" s="20" t="str">
        <f t="shared" si="100"/>
        <v xml:space="preserve"> </v>
      </c>
      <c r="AZ22" s="20" t="str">
        <f t="shared" si="125"/>
        <v xml:space="preserve"> </v>
      </c>
      <c r="BA22" s="19">
        <v>11145.48</v>
      </c>
      <c r="BB22" s="19">
        <v>11145.48</v>
      </c>
      <c r="BC22" s="25"/>
      <c r="BD22" s="20">
        <f t="shared" si="101"/>
        <v>1</v>
      </c>
      <c r="BE22" s="20" t="str">
        <f t="shared" si="126"/>
        <v xml:space="preserve"> </v>
      </c>
      <c r="BF22" s="19"/>
      <c r="BG22" s="19"/>
      <c r="BH22" s="25"/>
      <c r="BI22" s="20" t="str">
        <f t="shared" si="102"/>
        <v xml:space="preserve"> </v>
      </c>
      <c r="BJ22" s="20" t="str">
        <f t="shared" si="127"/>
        <v xml:space="preserve"> </v>
      </c>
      <c r="BK22" s="19"/>
      <c r="BL22" s="19"/>
      <c r="BM22" s="25"/>
      <c r="BN22" s="20" t="str">
        <f t="shared" si="103"/>
        <v xml:space="preserve"> </v>
      </c>
      <c r="BO22" s="20" t="str">
        <f t="shared" si="128"/>
        <v xml:space="preserve"> </v>
      </c>
      <c r="BP22" s="19"/>
      <c r="BQ22" s="19"/>
      <c r="BR22" s="25"/>
      <c r="BS22" s="20" t="str">
        <f t="shared" si="104"/>
        <v xml:space="preserve"> </v>
      </c>
      <c r="BT22" s="20" t="str">
        <f t="shared" si="129"/>
        <v xml:space="preserve"> </v>
      </c>
      <c r="BU22" s="19">
        <v>164219.64000000001</v>
      </c>
      <c r="BV22" s="19">
        <v>164219.64000000001</v>
      </c>
      <c r="BW22" s="25">
        <v>23970</v>
      </c>
      <c r="BX22" s="20">
        <f t="shared" si="105"/>
        <v>1</v>
      </c>
      <c r="BY22" s="20" t="str">
        <f t="shared" si="130"/>
        <v>св.200</v>
      </c>
      <c r="BZ22" s="19"/>
      <c r="CA22" s="19"/>
      <c r="CB22" s="25"/>
      <c r="CC22" s="20" t="str">
        <f t="shared" si="106"/>
        <v xml:space="preserve"> </v>
      </c>
      <c r="CD22" s="20" t="str">
        <f t="shared" si="131"/>
        <v xml:space="preserve"> </v>
      </c>
      <c r="CE22" s="19">
        <f t="shared" si="179"/>
        <v>0</v>
      </c>
      <c r="CF22" s="19">
        <f t="shared" si="180"/>
        <v>0</v>
      </c>
      <c r="CG22" s="19"/>
      <c r="CH22" s="20" t="str">
        <f t="shared" si="107"/>
        <v xml:space="preserve"> </v>
      </c>
      <c r="CI22" s="20" t="str">
        <f t="shared" si="132"/>
        <v xml:space="preserve"> </v>
      </c>
      <c r="CJ22" s="19"/>
      <c r="CK22" s="19"/>
      <c r="CL22" s="25"/>
      <c r="CM22" s="20" t="str">
        <f t="shared" si="108"/>
        <v xml:space="preserve"> </v>
      </c>
      <c r="CN22" s="20" t="str">
        <f t="shared" si="133"/>
        <v xml:space="preserve"> </v>
      </c>
      <c r="CO22" s="19"/>
      <c r="CP22" s="19"/>
      <c r="CQ22" s="25"/>
      <c r="CR22" s="20" t="str">
        <f t="shared" si="109"/>
        <v xml:space="preserve"> </v>
      </c>
      <c r="CS22" s="20" t="str">
        <f t="shared" si="134"/>
        <v xml:space="preserve"> </v>
      </c>
      <c r="CT22" s="19"/>
      <c r="CU22" s="19"/>
      <c r="CV22" s="25"/>
      <c r="CW22" s="20" t="str">
        <f t="shared" si="110"/>
        <v xml:space="preserve"> </v>
      </c>
      <c r="CX22" s="20" t="str">
        <f t="shared" si="135"/>
        <v xml:space="preserve"> </v>
      </c>
      <c r="CY22" s="19"/>
      <c r="CZ22" s="19"/>
      <c r="DA22" s="25"/>
      <c r="DB22" s="20" t="str">
        <f t="shared" si="111"/>
        <v xml:space="preserve"> </v>
      </c>
      <c r="DC22" s="20" t="str">
        <f t="shared" si="136"/>
        <v xml:space="preserve"> </v>
      </c>
      <c r="DD22" s="19"/>
      <c r="DE22" s="19"/>
      <c r="DF22" s="25"/>
      <c r="DG22" s="20" t="str">
        <f t="shared" si="112"/>
        <v xml:space="preserve"> </v>
      </c>
      <c r="DH22" s="20" t="str">
        <f t="shared" si="113"/>
        <v xml:space="preserve"> </v>
      </c>
      <c r="DI22" s="19"/>
      <c r="DJ22" s="25"/>
      <c r="DK22" s="42" t="str">
        <f t="shared" si="137"/>
        <v xml:space="preserve"> </v>
      </c>
      <c r="DL22" s="19">
        <v>200000</v>
      </c>
      <c r="DM22" s="19">
        <v>200000</v>
      </c>
      <c r="DN22" s="25"/>
      <c r="DO22" s="20">
        <f t="shared" si="114"/>
        <v>1</v>
      </c>
      <c r="DP22" s="20" t="str">
        <f t="shared" si="138"/>
        <v xml:space="preserve"> </v>
      </c>
      <c r="DQ22" s="19">
        <v>125000</v>
      </c>
      <c r="DR22" s="19">
        <v>125000</v>
      </c>
      <c r="DS22" s="25">
        <v>150375</v>
      </c>
      <c r="DT22" s="20">
        <f t="shared" si="115"/>
        <v>1</v>
      </c>
      <c r="DU22" s="20">
        <f t="shared" si="139"/>
        <v>0.83125519534497094</v>
      </c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</row>
    <row r="23" spans="1:144" s="11" customFormat="1" ht="17.25" customHeight="1" outlineLevel="1" x14ac:dyDescent="0.25">
      <c r="A23" s="10">
        <v>15</v>
      </c>
      <c r="B23" s="6" t="s">
        <v>39</v>
      </c>
      <c r="C23" s="19">
        <f t="shared" si="173"/>
        <v>3419640.57</v>
      </c>
      <c r="D23" s="19">
        <f t="shared" si="174"/>
        <v>3453556.68</v>
      </c>
      <c r="E23" s="19">
        <v>3576991.18</v>
      </c>
      <c r="F23" s="20">
        <f>IF(D23&lt;=0," ",IF(D23/C23*100&gt;200,"СВ.200",D23/C23))</f>
        <v>1.0099180335785993</v>
      </c>
      <c r="G23" s="20">
        <f t="shared" si="91"/>
        <v>0.96549208712334589</v>
      </c>
      <c r="H23" s="19">
        <f t="shared" si="175"/>
        <v>3113537.6799999997</v>
      </c>
      <c r="I23" s="19">
        <f t="shared" si="176"/>
        <v>3147453.79</v>
      </c>
      <c r="J23" s="16">
        <v>3283987.8200000003</v>
      </c>
      <c r="K23" s="20">
        <f t="shared" si="92"/>
        <v>1.0108931105018779</v>
      </c>
      <c r="L23" s="20">
        <f t="shared" si="144"/>
        <v>0.95842431900371661</v>
      </c>
      <c r="M23" s="19">
        <v>1787537.68</v>
      </c>
      <c r="N23" s="19">
        <v>1842144.74</v>
      </c>
      <c r="O23" s="25">
        <v>1476811.4</v>
      </c>
      <c r="P23" s="20">
        <f t="shared" si="93"/>
        <v>1.0305487602364836</v>
      </c>
      <c r="Q23" s="20">
        <f t="shared" si="118"/>
        <v>1.2473798211471012</v>
      </c>
      <c r="R23" s="19"/>
      <c r="S23" s="19"/>
      <c r="T23" s="25"/>
      <c r="U23" s="20" t="str">
        <f t="shared" si="94"/>
        <v xml:space="preserve"> </v>
      </c>
      <c r="V23" s="20" t="str">
        <f t="shared" si="119"/>
        <v xml:space="preserve"> </v>
      </c>
      <c r="W23" s="19">
        <v>200000</v>
      </c>
      <c r="X23" s="19">
        <v>182151.3</v>
      </c>
      <c r="Y23" s="25">
        <v>149506.32</v>
      </c>
      <c r="Z23" s="20">
        <f t="shared" si="95"/>
        <v>0.91075649999999997</v>
      </c>
      <c r="AA23" s="20">
        <f t="shared" si="120"/>
        <v>1.2183518395744071</v>
      </c>
      <c r="AB23" s="19">
        <v>258000</v>
      </c>
      <c r="AC23" s="19">
        <v>256944.88</v>
      </c>
      <c r="AD23" s="25">
        <v>339891.8</v>
      </c>
      <c r="AE23" s="20">
        <f t="shared" si="96"/>
        <v>0.9959103875968992</v>
      </c>
      <c r="AF23" s="20">
        <f t="shared" si="121"/>
        <v>0.75596080870441718</v>
      </c>
      <c r="AG23" s="19">
        <v>868000</v>
      </c>
      <c r="AH23" s="19">
        <v>866212.87</v>
      </c>
      <c r="AI23" s="25">
        <v>1317778.3</v>
      </c>
      <c r="AJ23" s="20">
        <f t="shared" si="97"/>
        <v>0.99794109447004609</v>
      </c>
      <c r="AK23" s="20">
        <f t="shared" si="122"/>
        <v>0.65732822433029892</v>
      </c>
      <c r="AL23" s="19"/>
      <c r="AM23" s="19"/>
      <c r="AN23" s="25"/>
      <c r="AO23" s="20" t="str">
        <f t="shared" si="98"/>
        <v xml:space="preserve"> </v>
      </c>
      <c r="AP23" s="20" t="str">
        <f t="shared" si="123"/>
        <v xml:space="preserve"> </v>
      </c>
      <c r="AQ23" s="19">
        <f t="shared" si="177"/>
        <v>306102.89</v>
      </c>
      <c r="AR23" s="19">
        <f t="shared" si="178"/>
        <v>306102.89</v>
      </c>
      <c r="AS23" s="34">
        <v>293003.36</v>
      </c>
      <c r="AT23" s="20">
        <f t="shared" si="99"/>
        <v>1</v>
      </c>
      <c r="AU23" s="20">
        <f t="shared" si="124"/>
        <v>1.0447077808254486</v>
      </c>
      <c r="AV23" s="19"/>
      <c r="AW23" s="19"/>
      <c r="AX23" s="25"/>
      <c r="AY23" s="20" t="str">
        <f t="shared" si="100"/>
        <v xml:space="preserve"> </v>
      </c>
      <c r="AZ23" s="20" t="str">
        <f t="shared" si="125"/>
        <v xml:space="preserve"> </v>
      </c>
      <c r="BA23" s="19"/>
      <c r="BB23" s="19"/>
      <c r="BC23" s="25"/>
      <c r="BD23" s="20" t="str">
        <f t="shared" si="101"/>
        <v xml:space="preserve"> </v>
      </c>
      <c r="BE23" s="20" t="str">
        <f t="shared" si="126"/>
        <v xml:space="preserve"> </v>
      </c>
      <c r="BF23" s="19"/>
      <c r="BG23" s="19"/>
      <c r="BH23" s="25"/>
      <c r="BI23" s="20" t="str">
        <f t="shared" si="102"/>
        <v xml:space="preserve"> </v>
      </c>
      <c r="BJ23" s="20" t="str">
        <f t="shared" si="127"/>
        <v xml:space="preserve"> </v>
      </c>
      <c r="BK23" s="19"/>
      <c r="BL23" s="19"/>
      <c r="BM23" s="25"/>
      <c r="BN23" s="20" t="str">
        <f t="shared" si="103"/>
        <v xml:space="preserve"> </v>
      </c>
      <c r="BO23" s="20" t="str">
        <f t="shared" si="128"/>
        <v xml:space="preserve"> </v>
      </c>
      <c r="BP23" s="19"/>
      <c r="BQ23" s="19"/>
      <c r="BR23" s="25">
        <v>56856.49</v>
      </c>
      <c r="BS23" s="20" t="str">
        <f t="shared" si="104"/>
        <v xml:space="preserve"> </v>
      </c>
      <c r="BT23" s="20">
        <f t="shared" si="129"/>
        <v>0</v>
      </c>
      <c r="BU23" s="19">
        <v>107140</v>
      </c>
      <c r="BV23" s="19">
        <v>107140</v>
      </c>
      <c r="BW23" s="25">
        <v>118180</v>
      </c>
      <c r="BX23" s="20">
        <f t="shared" si="105"/>
        <v>1</v>
      </c>
      <c r="BY23" s="20">
        <f t="shared" si="130"/>
        <v>0.90658317820274159</v>
      </c>
      <c r="BZ23" s="19"/>
      <c r="CA23" s="19"/>
      <c r="CB23" s="25"/>
      <c r="CC23" s="20" t="str">
        <f t="shared" si="106"/>
        <v xml:space="preserve"> </v>
      </c>
      <c r="CD23" s="20" t="str">
        <f t="shared" si="131"/>
        <v xml:space="preserve"> </v>
      </c>
      <c r="CE23" s="19">
        <f t="shared" si="179"/>
        <v>0</v>
      </c>
      <c r="CF23" s="19">
        <f t="shared" si="180"/>
        <v>0</v>
      </c>
      <c r="CG23" s="19"/>
      <c r="CH23" s="20" t="str">
        <f t="shared" si="107"/>
        <v xml:space="preserve"> </v>
      </c>
      <c r="CI23" s="20" t="str">
        <f t="shared" si="132"/>
        <v xml:space="preserve"> </v>
      </c>
      <c r="CJ23" s="19"/>
      <c r="CK23" s="19"/>
      <c r="CL23" s="25"/>
      <c r="CM23" s="20" t="str">
        <f t="shared" si="108"/>
        <v xml:space="preserve"> </v>
      </c>
      <c r="CN23" s="20" t="str">
        <f t="shared" si="133"/>
        <v xml:space="preserve"> </v>
      </c>
      <c r="CO23" s="19"/>
      <c r="CP23" s="19"/>
      <c r="CQ23" s="25"/>
      <c r="CR23" s="20" t="str">
        <f t="shared" si="109"/>
        <v xml:space="preserve"> </v>
      </c>
      <c r="CS23" s="20" t="str">
        <f t="shared" si="134"/>
        <v xml:space="preserve"> </v>
      </c>
      <c r="CT23" s="19"/>
      <c r="CU23" s="19"/>
      <c r="CV23" s="25"/>
      <c r="CW23" s="20" t="str">
        <f t="shared" si="110"/>
        <v xml:space="preserve"> </v>
      </c>
      <c r="CX23" s="20" t="str">
        <f t="shared" si="135"/>
        <v xml:space="preserve"> </v>
      </c>
      <c r="CY23" s="19"/>
      <c r="CZ23" s="19"/>
      <c r="DA23" s="25"/>
      <c r="DB23" s="20" t="str">
        <f t="shared" si="111"/>
        <v xml:space="preserve"> </v>
      </c>
      <c r="DC23" s="20" t="str">
        <f t="shared" si="136"/>
        <v xml:space="preserve"> </v>
      </c>
      <c r="DD23" s="19"/>
      <c r="DE23" s="19"/>
      <c r="DF23" s="25"/>
      <c r="DG23" s="20" t="str">
        <f t="shared" si="112"/>
        <v xml:space="preserve"> </v>
      </c>
      <c r="DH23" s="20" t="str">
        <f t="shared" si="113"/>
        <v xml:space="preserve"> </v>
      </c>
      <c r="DI23" s="19"/>
      <c r="DJ23" s="25"/>
      <c r="DK23" s="42" t="str">
        <f t="shared" si="137"/>
        <v xml:space="preserve"> </v>
      </c>
      <c r="DL23" s="19">
        <v>198962.89</v>
      </c>
      <c r="DM23" s="19">
        <v>198962.89</v>
      </c>
      <c r="DN23" s="25">
        <v>117966.87</v>
      </c>
      <c r="DO23" s="20">
        <f t="shared" si="114"/>
        <v>1</v>
      </c>
      <c r="DP23" s="20">
        <f t="shared" si="138"/>
        <v>1.6865997207521062</v>
      </c>
      <c r="DQ23" s="19"/>
      <c r="DR23" s="19"/>
      <c r="DS23" s="25"/>
      <c r="DT23" s="20" t="str">
        <f t="shared" si="115"/>
        <v xml:space="preserve"> </v>
      </c>
      <c r="DU23" s="20" t="str">
        <f t="shared" si="139"/>
        <v xml:space="preserve"> </v>
      </c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</row>
    <row r="24" spans="1:144" s="13" customFormat="1" ht="15.75" x14ac:dyDescent="0.25">
      <c r="A24" s="12"/>
      <c r="B24" s="5" t="s">
        <v>125</v>
      </c>
      <c r="C24" s="37">
        <f>SUM(C25:C29)</f>
        <v>92166464.230000004</v>
      </c>
      <c r="D24" s="37">
        <f>SUM(D25:D29)</f>
        <v>105131297.75999999</v>
      </c>
      <c r="E24" s="21">
        <v>78704959.340000004</v>
      </c>
      <c r="F24" s="18">
        <f>IF(D24&lt;=0," ",IF(D24/C24*100&gt;200,"СВ.200",D24/C24))</f>
        <v>1.1406675805382578</v>
      </c>
      <c r="G24" s="18">
        <f t="shared" si="91"/>
        <v>1.3357645902063175</v>
      </c>
      <c r="H24" s="37">
        <f>SUM(H25:H29)</f>
        <v>80879141.74000001</v>
      </c>
      <c r="I24" s="37">
        <f>SUM(I25:I29)</f>
        <v>93418955.88000001</v>
      </c>
      <c r="J24" s="37">
        <v>72500505.379999995</v>
      </c>
      <c r="K24" s="18">
        <f t="shared" si="92"/>
        <v>1.1550438576649515</v>
      </c>
      <c r="L24" s="18">
        <f t="shared" si="144"/>
        <v>1.2885283404627215</v>
      </c>
      <c r="M24" s="37">
        <f>SUM(M25:M29)</f>
        <v>66351121.740000002</v>
      </c>
      <c r="N24" s="37">
        <f>SUM(N25:N29)</f>
        <v>78652030.739999995</v>
      </c>
      <c r="O24" s="37">
        <v>55110440.579999998</v>
      </c>
      <c r="P24" s="18">
        <f t="shared" si="93"/>
        <v>1.1853911234266947</v>
      </c>
      <c r="Q24" s="18">
        <f t="shared" si="118"/>
        <v>1.4271711478304425</v>
      </c>
      <c r="R24" s="37">
        <f>SUM(R25:R29)</f>
        <v>2840200</v>
      </c>
      <c r="S24" s="37">
        <f>SUM(S25:S29)</f>
        <v>2899797.14</v>
      </c>
      <c r="T24" s="37">
        <v>2699297.11</v>
      </c>
      <c r="U24" s="18">
        <f t="shared" si="94"/>
        <v>1.0209834307443137</v>
      </c>
      <c r="V24" s="18">
        <f t="shared" si="119"/>
        <v>1.0742786072926964</v>
      </c>
      <c r="W24" s="37">
        <f>SUM(W25:W29)</f>
        <v>54600</v>
      </c>
      <c r="X24" s="37">
        <f>SUM(X25:X29)</f>
        <v>53423.7</v>
      </c>
      <c r="Y24" s="37">
        <v>26031.9</v>
      </c>
      <c r="Z24" s="18">
        <f t="shared" si="95"/>
        <v>0.97845604395604391</v>
      </c>
      <c r="AA24" s="18" t="str">
        <f t="shared" si="120"/>
        <v>св.200</v>
      </c>
      <c r="AB24" s="37">
        <f>SUM(AB25:AB29)</f>
        <v>2821000</v>
      </c>
      <c r="AC24" s="37">
        <f>SUM(AC25:AC29)</f>
        <v>2936718.9099999997</v>
      </c>
      <c r="AD24" s="37">
        <v>3608571.71</v>
      </c>
      <c r="AE24" s="18">
        <f t="shared" si="96"/>
        <v>1.0410205281814957</v>
      </c>
      <c r="AF24" s="18">
        <f t="shared" si="121"/>
        <v>0.81381752837606758</v>
      </c>
      <c r="AG24" s="37">
        <f>SUM(AG25:AG29)</f>
        <v>8808000</v>
      </c>
      <c r="AH24" s="37">
        <f>SUM(AH25:AH29)</f>
        <v>8874025.3900000006</v>
      </c>
      <c r="AI24" s="37">
        <v>11051667.08</v>
      </c>
      <c r="AJ24" s="18">
        <f t="shared" si="97"/>
        <v>1.0074960706176204</v>
      </c>
      <c r="AK24" s="18">
        <f t="shared" si="122"/>
        <v>0.80295808096311205</v>
      </c>
      <c r="AL24" s="37">
        <f>SUM(AL25:AL29)</f>
        <v>4220</v>
      </c>
      <c r="AM24" s="37">
        <f>SUM(AM25:AM29)</f>
        <v>2960</v>
      </c>
      <c r="AN24" s="37">
        <v>4497</v>
      </c>
      <c r="AO24" s="18">
        <f t="shared" si="98"/>
        <v>0.70142180094786732</v>
      </c>
      <c r="AP24" s="18">
        <f t="shared" si="123"/>
        <v>0.6582165888370024</v>
      </c>
      <c r="AQ24" s="37">
        <f>SUM(AQ25:AQ29)</f>
        <v>11287322.49</v>
      </c>
      <c r="AR24" s="37">
        <f>SUM(AR25:AR29)</f>
        <v>11712341.879999999</v>
      </c>
      <c r="AS24" s="37">
        <v>6204453.9600000009</v>
      </c>
      <c r="AT24" s="18">
        <f t="shared" si="99"/>
        <v>1.0376545802050525</v>
      </c>
      <c r="AU24" s="18">
        <f t="shared" si="124"/>
        <v>1.8877312903777268</v>
      </c>
      <c r="AV24" s="37">
        <f>SUM(AV25:AV29)</f>
        <v>960000</v>
      </c>
      <c r="AW24" s="37">
        <f>SUM(AW25:AW29)</f>
        <v>974322.24</v>
      </c>
      <c r="AX24" s="37">
        <v>518939.79</v>
      </c>
      <c r="AY24" s="18">
        <f t="shared" si="100"/>
        <v>1.0149189999999999</v>
      </c>
      <c r="AZ24" s="18">
        <f t="shared" si="125"/>
        <v>1.8775246353724389</v>
      </c>
      <c r="BA24" s="37">
        <f>SUM(BA25:BA29)</f>
        <v>1340775.9799999997</v>
      </c>
      <c r="BB24" s="37">
        <f>SUM(BB25:BB29)</f>
        <v>1668268.9299999997</v>
      </c>
      <c r="BC24" s="37">
        <v>683985.11</v>
      </c>
      <c r="BD24" s="18">
        <f t="shared" si="101"/>
        <v>1.2442562776221573</v>
      </c>
      <c r="BE24" s="18" t="str">
        <f t="shared" si="126"/>
        <v>св.200</v>
      </c>
      <c r="BF24" s="37">
        <f>SUM(BF25:BF29)</f>
        <v>572840</v>
      </c>
      <c r="BG24" s="37">
        <f>SUM(BG25:BG29)</f>
        <v>615683.13</v>
      </c>
      <c r="BH24" s="37">
        <v>415624.67</v>
      </c>
      <c r="BI24" s="18">
        <f t="shared" si="102"/>
        <v>1.0747907443614273</v>
      </c>
      <c r="BJ24" s="18">
        <f t="shared" si="127"/>
        <v>1.4813440453378286</v>
      </c>
      <c r="BK24" s="37">
        <f>SUM(BK25:BK29)</f>
        <v>0</v>
      </c>
      <c r="BL24" s="37">
        <f>SUM(BL25:BL29)</f>
        <v>0</v>
      </c>
      <c r="BM24" s="37">
        <v>0</v>
      </c>
      <c r="BN24" s="18" t="str">
        <f t="shared" si="103"/>
        <v xml:space="preserve"> </v>
      </c>
      <c r="BO24" s="18" t="str">
        <f t="shared" si="128"/>
        <v xml:space="preserve"> </v>
      </c>
      <c r="BP24" s="37">
        <f>SUM(BP25:BP29)</f>
        <v>825862.26</v>
      </c>
      <c r="BQ24" s="37">
        <f>SUM(BQ25:BQ29)</f>
        <v>801804.57</v>
      </c>
      <c r="BR24" s="37">
        <v>735175.59</v>
      </c>
      <c r="BS24" s="18">
        <f t="shared" si="104"/>
        <v>0.97086960966105895</v>
      </c>
      <c r="BT24" s="18">
        <f t="shared" si="129"/>
        <v>1.0906300221420573</v>
      </c>
      <c r="BU24" s="37">
        <f>SUM(BU25:BU29)</f>
        <v>3090589.85</v>
      </c>
      <c r="BV24" s="37">
        <f>SUM(BV25:BV29)</f>
        <v>3119517.85</v>
      </c>
      <c r="BW24" s="37">
        <v>1915907.69</v>
      </c>
      <c r="BX24" s="18">
        <f t="shared" si="105"/>
        <v>1.0093600255627579</v>
      </c>
      <c r="BY24" s="18">
        <f t="shared" si="130"/>
        <v>1.6282192854500208</v>
      </c>
      <c r="BZ24" s="37">
        <f>SUM(BZ25:BZ29)</f>
        <v>412833</v>
      </c>
      <c r="CA24" s="37">
        <f>SUM(CA25:CA29)</f>
        <v>412833</v>
      </c>
      <c r="CB24" s="37">
        <v>155568</v>
      </c>
      <c r="CC24" s="18">
        <f t="shared" si="106"/>
        <v>1</v>
      </c>
      <c r="CD24" s="18" t="str">
        <f t="shared" si="131"/>
        <v>св.200</v>
      </c>
      <c r="CE24" s="37">
        <f>SUM(CE25:CE29)</f>
        <v>2832000</v>
      </c>
      <c r="CF24" s="37">
        <f>SUM(CF25:CF29)</f>
        <v>2867490.76</v>
      </c>
      <c r="CG24" s="21">
        <v>1014777.06</v>
      </c>
      <c r="CH24" s="18">
        <f t="shared" si="107"/>
        <v>1.0125320480225988</v>
      </c>
      <c r="CI24" s="18" t="str">
        <f t="shared" si="132"/>
        <v>св.200</v>
      </c>
      <c r="CJ24" s="37">
        <f>SUM(CJ25:CJ29)</f>
        <v>2666000</v>
      </c>
      <c r="CK24" s="37">
        <f>SUM(CK25:CK29)</f>
        <v>2701490.76</v>
      </c>
      <c r="CL24" s="37">
        <v>767692.51</v>
      </c>
      <c r="CM24" s="18">
        <f t="shared" si="108"/>
        <v>1.0133123630907725</v>
      </c>
      <c r="CN24" s="18" t="str">
        <f t="shared" si="133"/>
        <v>св.200</v>
      </c>
      <c r="CO24" s="37">
        <f>SUM(CO25:CO29)</f>
        <v>166000</v>
      </c>
      <c r="CP24" s="37">
        <f>SUM(CP25:CP29)</f>
        <v>166000</v>
      </c>
      <c r="CQ24" s="37">
        <v>247084.55</v>
      </c>
      <c r="CR24" s="18">
        <f t="shared" si="109"/>
        <v>1</v>
      </c>
      <c r="CS24" s="18">
        <f t="shared" si="134"/>
        <v>0.67183480310687171</v>
      </c>
      <c r="CT24" s="37">
        <f>SUM(CT25:CT29)</f>
        <v>0</v>
      </c>
      <c r="CU24" s="37">
        <f>SUM(CU25:CU29)</f>
        <v>0</v>
      </c>
      <c r="CV24" s="37">
        <v>0</v>
      </c>
      <c r="CW24" s="18" t="str">
        <f t="shared" si="110"/>
        <v xml:space="preserve"> </v>
      </c>
      <c r="CX24" s="18" t="str">
        <f t="shared" si="135"/>
        <v xml:space="preserve"> </v>
      </c>
      <c r="CY24" s="37">
        <f>SUM(CY25:CY29)</f>
        <v>0</v>
      </c>
      <c r="CZ24" s="37">
        <f>SUM(CZ25:CZ29)</f>
        <v>0</v>
      </c>
      <c r="DA24" s="37">
        <v>0</v>
      </c>
      <c r="DB24" s="18" t="str">
        <f t="shared" si="111"/>
        <v xml:space="preserve"> </v>
      </c>
      <c r="DC24" s="18" t="str">
        <f t="shared" si="136"/>
        <v xml:space="preserve"> </v>
      </c>
      <c r="DD24" s="37">
        <f>SUM(DD25:DD29)</f>
        <v>36981.06</v>
      </c>
      <c r="DE24" s="37">
        <f>SUM(DE25:DE29)</f>
        <v>36981.06</v>
      </c>
      <c r="DF24" s="37">
        <v>198603.73</v>
      </c>
      <c r="DG24" s="18">
        <f t="shared" si="112"/>
        <v>1</v>
      </c>
      <c r="DH24" s="18">
        <f t="shared" si="113"/>
        <v>0.18620526412066882</v>
      </c>
      <c r="DI24" s="37">
        <f>SUM(DI25:DI29)</f>
        <v>0</v>
      </c>
      <c r="DJ24" s="37">
        <v>-20097</v>
      </c>
      <c r="DK24" s="18" t="str">
        <f>IF(DI24=0," ",IF(DI24/DJ24*100&gt;200,"св.200",DI24/DJ24))</f>
        <v xml:space="preserve"> </v>
      </c>
      <c r="DL24" s="37">
        <f>SUM(DL25:DL29)</f>
        <v>3310</v>
      </c>
      <c r="DM24" s="37">
        <f>SUM(DM25:DM29)</f>
        <v>3310</v>
      </c>
      <c r="DN24" s="37">
        <v>410000</v>
      </c>
      <c r="DO24" s="18">
        <f t="shared" si="114"/>
        <v>1</v>
      </c>
      <c r="DP24" s="18">
        <f t="shared" si="138"/>
        <v>8.0731707317073173E-3</v>
      </c>
      <c r="DQ24" s="37">
        <f>SUM(DQ25:DQ29)</f>
        <v>1212130.3399999999</v>
      </c>
      <c r="DR24" s="37">
        <f>SUM(DR25:DR29)</f>
        <v>1212130.3399999999</v>
      </c>
      <c r="DS24" s="37">
        <v>175969.32</v>
      </c>
      <c r="DT24" s="18">
        <f t="shared" si="115"/>
        <v>1</v>
      </c>
      <c r="DU24" s="18" t="str">
        <f t="shared" si="139"/>
        <v>св.200</v>
      </c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</row>
    <row r="25" spans="1:144" s="11" customFormat="1" ht="16.5" customHeight="1" outlineLevel="1" x14ac:dyDescent="0.25">
      <c r="A25" s="10">
        <v>16</v>
      </c>
      <c r="B25" s="6" t="s">
        <v>61</v>
      </c>
      <c r="C25" s="19">
        <f t="shared" ref="C25" si="181">H25+AQ25</f>
        <v>82922925.960000008</v>
      </c>
      <c r="D25" s="19">
        <f t="shared" ref="D25" si="182">I25+AR25</f>
        <v>94981223.689999998</v>
      </c>
      <c r="E25" s="19">
        <v>69913175.870000005</v>
      </c>
      <c r="F25" s="20">
        <f>IF(D25&lt;=0," ",IF(D25/C25*100&gt;200,"СВ.200",D25/C25))</f>
        <v>1.1454157290086051</v>
      </c>
      <c r="G25" s="20">
        <f t="shared" si="91"/>
        <v>1.3585597064938482</v>
      </c>
      <c r="H25" s="19">
        <f t="shared" ref="H25" si="183">M25+R25+W25+AB25+AG25+AL25</f>
        <v>74248721.74000001</v>
      </c>
      <c r="I25" s="19">
        <f t="shared" ref="I25" si="184">N25+S25+X25+AC25+AH25+AM25</f>
        <v>86225785.5</v>
      </c>
      <c r="J25" s="16">
        <v>65174438.5</v>
      </c>
      <c r="K25" s="20">
        <f t="shared" si="92"/>
        <v>1.1613100330796347</v>
      </c>
      <c r="L25" s="20">
        <f t="shared" si="144"/>
        <v>1.3230000516229994</v>
      </c>
      <c r="M25" s="39">
        <v>65608521.740000002</v>
      </c>
      <c r="N25" s="19">
        <v>77757405.629999995</v>
      </c>
      <c r="O25" s="25">
        <v>54449070.890000001</v>
      </c>
      <c r="P25" s="20">
        <f t="shared" si="93"/>
        <v>1.1851723460276213</v>
      </c>
      <c r="Q25" s="20">
        <f t="shared" si="118"/>
        <v>1.4280758947583945</v>
      </c>
      <c r="R25" s="39">
        <v>2840200</v>
      </c>
      <c r="S25" s="19">
        <v>2899797.14</v>
      </c>
      <c r="T25" s="25">
        <v>2699297.11</v>
      </c>
      <c r="U25" s="20">
        <f t="shared" si="94"/>
        <v>1.0209834307443137</v>
      </c>
      <c r="V25" s="20">
        <f t="shared" si="119"/>
        <v>1.0742786072926964</v>
      </c>
      <c r="W25" s="39"/>
      <c r="X25" s="19"/>
      <c r="Y25" s="25"/>
      <c r="Z25" s="20" t="str">
        <f t="shared" si="95"/>
        <v xml:space="preserve"> </v>
      </c>
      <c r="AA25" s="20" t="str">
        <f t="shared" si="120"/>
        <v xml:space="preserve"> </v>
      </c>
      <c r="AB25" s="39">
        <v>2290000</v>
      </c>
      <c r="AC25" s="19">
        <v>2282237.15</v>
      </c>
      <c r="AD25" s="25">
        <v>3139716.85</v>
      </c>
      <c r="AE25" s="20">
        <f t="shared" si="96"/>
        <v>0.99661010917030568</v>
      </c>
      <c r="AF25" s="20">
        <f t="shared" si="121"/>
        <v>0.7268926654962532</v>
      </c>
      <c r="AG25" s="39">
        <v>3510000</v>
      </c>
      <c r="AH25" s="19">
        <v>3286345.58</v>
      </c>
      <c r="AI25" s="25">
        <v>4886353.6500000004</v>
      </c>
      <c r="AJ25" s="20">
        <f t="shared" si="97"/>
        <v>0.93628079202279202</v>
      </c>
      <c r="AK25" s="20">
        <f t="shared" si="122"/>
        <v>0.67255581879547333</v>
      </c>
      <c r="AL25" s="39"/>
      <c r="AM25" s="19"/>
      <c r="AN25" s="25"/>
      <c r="AO25" s="20" t="str">
        <f t="shared" si="98"/>
        <v xml:space="preserve"> </v>
      </c>
      <c r="AP25" s="20" t="str">
        <f t="shared" si="123"/>
        <v xml:space="preserve"> </v>
      </c>
      <c r="AQ25" s="19">
        <f t="shared" ref="AQ25" si="185">AV25+BA25+BF25+BK25+BP25+BU25+BZ25+CE25+CT25+CY25+DD25+DL25+DQ25</f>
        <v>8674204.2200000007</v>
      </c>
      <c r="AR25" s="19">
        <f t="shared" ref="AR25" si="186">AW25+BB25+BG25+BL25+BQ25+BV25+CA25+CF25+CU25+CZ25+DE25+DI25+DM25+DR25</f>
        <v>8755438.1899999995</v>
      </c>
      <c r="AS25" s="34">
        <v>4738737.370000001</v>
      </c>
      <c r="AT25" s="20">
        <f t="shared" si="99"/>
        <v>1.0093650054736663</v>
      </c>
      <c r="AU25" s="20">
        <f t="shared" si="124"/>
        <v>1.8476310262368469</v>
      </c>
      <c r="AV25" s="39">
        <v>960000</v>
      </c>
      <c r="AW25" s="19">
        <v>974322.24</v>
      </c>
      <c r="AX25" s="25">
        <v>518939.79</v>
      </c>
      <c r="AY25" s="20">
        <f t="shared" si="100"/>
        <v>1.0149189999999999</v>
      </c>
      <c r="AZ25" s="20">
        <f t="shared" si="125"/>
        <v>1.8775246353724389</v>
      </c>
      <c r="BA25" s="39">
        <v>1474.7</v>
      </c>
      <c r="BB25" s="19">
        <v>8712.23</v>
      </c>
      <c r="BC25" s="25">
        <v>635</v>
      </c>
      <c r="BD25" s="20" t="str">
        <f t="shared" si="101"/>
        <v>СВ.200</v>
      </c>
      <c r="BE25" s="20" t="str">
        <f t="shared" si="126"/>
        <v>св.200</v>
      </c>
      <c r="BF25" s="39">
        <v>341000</v>
      </c>
      <c r="BG25" s="19">
        <v>403963.13</v>
      </c>
      <c r="BH25" s="25">
        <v>333450.67</v>
      </c>
      <c r="BI25" s="20">
        <f t="shared" si="102"/>
        <v>1.1846426099706746</v>
      </c>
      <c r="BJ25" s="20">
        <f t="shared" si="127"/>
        <v>1.2114629429294594</v>
      </c>
      <c r="BK25" s="39"/>
      <c r="BL25" s="19"/>
      <c r="BM25" s="25"/>
      <c r="BN25" s="20" t="str">
        <f t="shared" si="103"/>
        <v xml:space="preserve"> </v>
      </c>
      <c r="BO25" s="20" t="str">
        <f t="shared" si="128"/>
        <v xml:space="preserve"> </v>
      </c>
      <c r="BP25" s="39">
        <v>825862.26</v>
      </c>
      <c r="BQ25" s="19">
        <v>801804.57</v>
      </c>
      <c r="BR25" s="25">
        <v>735175.59</v>
      </c>
      <c r="BS25" s="20">
        <f t="shared" si="104"/>
        <v>0.97086960966105895</v>
      </c>
      <c r="BT25" s="20">
        <f t="shared" si="129"/>
        <v>1.0906300221420573</v>
      </c>
      <c r="BU25" s="39">
        <v>2940889.85</v>
      </c>
      <c r="BV25" s="19">
        <v>2926167.85</v>
      </c>
      <c r="BW25" s="25">
        <v>1767607.69</v>
      </c>
      <c r="BX25" s="20">
        <f t="shared" si="105"/>
        <v>0.99499403216342841</v>
      </c>
      <c r="BY25" s="20">
        <f t="shared" si="130"/>
        <v>1.6554396467917607</v>
      </c>
      <c r="BZ25" s="39"/>
      <c r="CA25" s="19"/>
      <c r="CB25" s="25">
        <v>103428</v>
      </c>
      <c r="CC25" s="20" t="str">
        <f t="shared" si="106"/>
        <v xml:space="preserve"> </v>
      </c>
      <c r="CD25" s="20">
        <f t="shared" si="131"/>
        <v>0</v>
      </c>
      <c r="CE25" s="19">
        <f t="shared" ref="CE25" si="187">CJ25+CO25</f>
        <v>2666000</v>
      </c>
      <c r="CF25" s="19">
        <f t="shared" ref="CF25" si="188">CK25+CP25</f>
        <v>2701490.76</v>
      </c>
      <c r="CG25" s="19">
        <v>1014777.06</v>
      </c>
      <c r="CH25" s="20">
        <f t="shared" si="107"/>
        <v>1.0133123630907725</v>
      </c>
      <c r="CI25" s="20" t="str">
        <f t="shared" si="132"/>
        <v>св.200</v>
      </c>
      <c r="CJ25" s="39">
        <v>2666000</v>
      </c>
      <c r="CK25" s="19">
        <v>2701490.76</v>
      </c>
      <c r="CL25" s="25">
        <v>767692.51</v>
      </c>
      <c r="CM25" s="20">
        <f t="shared" si="108"/>
        <v>1.0133123630907725</v>
      </c>
      <c r="CN25" s="20" t="str">
        <f t="shared" si="133"/>
        <v>св.200</v>
      </c>
      <c r="CO25" s="39"/>
      <c r="CP25" s="19"/>
      <c r="CQ25" s="25">
        <v>247084.55</v>
      </c>
      <c r="CR25" s="20" t="str">
        <f t="shared" si="109"/>
        <v xml:space="preserve"> </v>
      </c>
      <c r="CS25" s="20">
        <f t="shared" si="134"/>
        <v>0</v>
      </c>
      <c r="CT25" s="39"/>
      <c r="CU25" s="19"/>
      <c r="CV25" s="25"/>
      <c r="CW25" s="20" t="str">
        <f t="shared" si="110"/>
        <v xml:space="preserve"> </v>
      </c>
      <c r="CX25" s="20" t="str">
        <f t="shared" si="135"/>
        <v xml:space="preserve"> </v>
      </c>
      <c r="CY25" s="39"/>
      <c r="CZ25" s="19"/>
      <c r="DA25" s="25"/>
      <c r="DB25" s="20" t="str">
        <f t="shared" si="111"/>
        <v xml:space="preserve"> </v>
      </c>
      <c r="DC25" s="20" t="str">
        <f t="shared" si="136"/>
        <v xml:space="preserve"> </v>
      </c>
      <c r="DD25" s="39">
        <v>29481.06</v>
      </c>
      <c r="DE25" s="19">
        <v>29481.06</v>
      </c>
      <c r="DF25" s="25">
        <v>192603.73</v>
      </c>
      <c r="DG25" s="20">
        <f t="shared" si="112"/>
        <v>1</v>
      </c>
      <c r="DH25" s="20">
        <f t="shared" si="113"/>
        <v>0.15306588299198567</v>
      </c>
      <c r="DI25" s="19"/>
      <c r="DJ25" s="25">
        <v>-20000</v>
      </c>
      <c r="DK25" s="42" t="str">
        <f t="shared" si="137"/>
        <v xml:space="preserve"> </v>
      </c>
      <c r="DL25" s="39"/>
      <c r="DM25" s="19"/>
      <c r="DN25" s="25"/>
      <c r="DO25" s="20" t="str">
        <f t="shared" si="114"/>
        <v xml:space="preserve"> </v>
      </c>
      <c r="DP25" s="20" t="str">
        <f t="shared" si="138"/>
        <v xml:space="preserve"> </v>
      </c>
      <c r="DQ25" s="39">
        <v>909496.35</v>
      </c>
      <c r="DR25" s="19">
        <v>909496.35</v>
      </c>
      <c r="DS25" s="25">
        <v>92119.84</v>
      </c>
      <c r="DT25" s="20">
        <f t="shared" si="115"/>
        <v>1</v>
      </c>
      <c r="DU25" s="20" t="str">
        <f t="shared" si="139"/>
        <v>св.200</v>
      </c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</row>
    <row r="26" spans="1:144" s="11" customFormat="1" ht="15.75" customHeight="1" outlineLevel="1" x14ac:dyDescent="0.25">
      <c r="A26" s="10">
        <v>17</v>
      </c>
      <c r="B26" s="6" t="s">
        <v>67</v>
      </c>
      <c r="C26" s="19">
        <f t="shared" ref="C26:C29" si="189">H26+AQ26</f>
        <v>3373736.49</v>
      </c>
      <c r="D26" s="19">
        <f t="shared" ref="D26:D29" si="190">I26+AR26</f>
        <v>4304939.63</v>
      </c>
      <c r="E26" s="19">
        <v>3691436.41</v>
      </c>
      <c r="F26" s="20">
        <f>IF(D26&lt;=0," ",IF(D26/C26*100&gt;200,"СВ.200",D26/C26))</f>
        <v>1.2760153742772007</v>
      </c>
      <c r="G26" s="20">
        <f t="shared" si="91"/>
        <v>1.1661963398145059</v>
      </c>
      <c r="H26" s="19">
        <f t="shared" ref="H26:H29" si="191">M26+R26+W26+AB26+AG26+AL26</f>
        <v>2088300</v>
      </c>
      <c r="I26" s="19">
        <f t="shared" ref="I26:I29" si="192">N26+S26+X26+AC26+AH26+AM26</f>
        <v>2562302.48</v>
      </c>
      <c r="J26" s="16">
        <v>3092955.18</v>
      </c>
      <c r="K26" s="20">
        <f t="shared" si="92"/>
        <v>1.2269800699133266</v>
      </c>
      <c r="L26" s="20">
        <f t="shared" si="144"/>
        <v>0.82843181710767622</v>
      </c>
      <c r="M26" s="39">
        <v>228200</v>
      </c>
      <c r="N26" s="39">
        <v>275550.2</v>
      </c>
      <c r="O26" s="25">
        <v>194892.21</v>
      </c>
      <c r="P26" s="20">
        <f t="shared" si="93"/>
        <v>1.2074943032427696</v>
      </c>
      <c r="Q26" s="20">
        <f t="shared" si="118"/>
        <v>1.4138594867388492</v>
      </c>
      <c r="R26" s="39"/>
      <c r="S26" s="39"/>
      <c r="T26" s="25"/>
      <c r="U26" s="20" t="str">
        <f t="shared" si="94"/>
        <v xml:space="preserve"> </v>
      </c>
      <c r="V26" s="20" t="str">
        <f t="shared" si="119"/>
        <v xml:space="preserve"> </v>
      </c>
      <c r="W26" s="39">
        <v>26100</v>
      </c>
      <c r="X26" s="39"/>
      <c r="Y26" s="25"/>
      <c r="Z26" s="20" t="str">
        <f t="shared" si="95"/>
        <v xml:space="preserve"> </v>
      </c>
      <c r="AA26" s="20" t="str">
        <f t="shared" si="120"/>
        <v xml:space="preserve"> </v>
      </c>
      <c r="AB26" s="39">
        <v>195000</v>
      </c>
      <c r="AC26" s="39">
        <v>296964.65000000002</v>
      </c>
      <c r="AD26" s="25">
        <v>124709</v>
      </c>
      <c r="AE26" s="20">
        <f t="shared" si="96"/>
        <v>1.5228956410256411</v>
      </c>
      <c r="AF26" s="20" t="str">
        <f t="shared" si="121"/>
        <v>св.200</v>
      </c>
      <c r="AG26" s="39">
        <v>1639000</v>
      </c>
      <c r="AH26" s="39">
        <v>1989787.63</v>
      </c>
      <c r="AI26" s="25">
        <v>2773353.97</v>
      </c>
      <c r="AJ26" s="20">
        <f t="shared" si="97"/>
        <v>1.214025399633923</v>
      </c>
      <c r="AK26" s="20">
        <f t="shared" si="122"/>
        <v>0.71746616246032224</v>
      </c>
      <c r="AL26" s="39"/>
      <c r="AM26" s="39"/>
      <c r="AN26" s="25"/>
      <c r="AO26" s="20" t="str">
        <f t="shared" si="98"/>
        <v xml:space="preserve"> </v>
      </c>
      <c r="AP26" s="20" t="str">
        <f t="shared" si="123"/>
        <v xml:space="preserve"> </v>
      </c>
      <c r="AQ26" s="19">
        <f t="shared" ref="AQ26:AQ29" si="193">AV26+BA26+BF26+BK26+BP26+BU26+BZ26+CE26+CT26+CY26+DD26+DL26+DQ26</f>
        <v>1285436.49</v>
      </c>
      <c r="AR26" s="19">
        <f t="shared" ref="AR26:AR29" si="194">AW26+BB26+BG26+BL26+BQ26+BV26+CA26+CF26+CU26+CZ26+DE26+DI26+DM26+DR26</f>
        <v>1742637.15</v>
      </c>
      <c r="AS26" s="34">
        <v>598481.23</v>
      </c>
      <c r="AT26" s="20">
        <f t="shared" si="99"/>
        <v>1.3556773621697948</v>
      </c>
      <c r="AU26" s="20" t="str">
        <f t="shared" si="124"/>
        <v>св.200</v>
      </c>
      <c r="AV26" s="39"/>
      <c r="AW26" s="39"/>
      <c r="AX26" s="25"/>
      <c r="AY26" s="20" t="str">
        <f t="shared" si="100"/>
        <v xml:space="preserve"> </v>
      </c>
      <c r="AZ26" s="20" t="str">
        <f t="shared" si="125"/>
        <v xml:space="preserve"> </v>
      </c>
      <c r="BA26" s="39">
        <v>841862.5</v>
      </c>
      <c r="BB26" s="39">
        <v>1262933.1599999999</v>
      </c>
      <c r="BC26" s="25">
        <v>448073.62</v>
      </c>
      <c r="BD26" s="20">
        <f t="shared" si="101"/>
        <v>1.5001655971135428</v>
      </c>
      <c r="BE26" s="20" t="str">
        <f t="shared" si="126"/>
        <v>св.200</v>
      </c>
      <c r="BF26" s="39">
        <v>90240</v>
      </c>
      <c r="BG26" s="39">
        <v>82720</v>
      </c>
      <c r="BH26" s="25">
        <v>75174</v>
      </c>
      <c r="BI26" s="20">
        <f t="shared" si="102"/>
        <v>0.91666666666666663</v>
      </c>
      <c r="BJ26" s="20">
        <f t="shared" si="127"/>
        <v>1.1003804506877377</v>
      </c>
      <c r="BK26" s="39"/>
      <c r="BL26" s="39"/>
      <c r="BM26" s="25"/>
      <c r="BN26" s="20" t="str">
        <f t="shared" si="103"/>
        <v xml:space="preserve"> </v>
      </c>
      <c r="BO26" s="20" t="str">
        <f t="shared" si="128"/>
        <v xml:space="preserve"> </v>
      </c>
      <c r="BP26" s="39"/>
      <c r="BQ26" s="39"/>
      <c r="BR26" s="25"/>
      <c r="BS26" s="20" t="str">
        <f t="shared" si="104"/>
        <v xml:space="preserve"> </v>
      </c>
      <c r="BT26" s="20" t="str">
        <f t="shared" si="129"/>
        <v xml:space="preserve"> </v>
      </c>
      <c r="BU26" s="39">
        <v>50700</v>
      </c>
      <c r="BV26" s="39">
        <v>94350</v>
      </c>
      <c r="BW26" s="25">
        <v>68300</v>
      </c>
      <c r="BX26" s="20">
        <f t="shared" si="105"/>
        <v>1.8609467455621302</v>
      </c>
      <c r="BY26" s="20">
        <f t="shared" si="130"/>
        <v>1.3814055636896048</v>
      </c>
      <c r="BZ26" s="39">
        <v>297000</v>
      </c>
      <c r="CA26" s="39">
        <v>297000</v>
      </c>
      <c r="CB26" s="25"/>
      <c r="CC26" s="20">
        <f t="shared" si="106"/>
        <v>1</v>
      </c>
      <c r="CD26" s="20" t="str">
        <f t="shared" si="131"/>
        <v xml:space="preserve"> </v>
      </c>
      <c r="CE26" s="19">
        <f t="shared" ref="CE26:CE29" si="195">CJ26+CO26</f>
        <v>0</v>
      </c>
      <c r="CF26" s="19">
        <f t="shared" ref="CF26:CF29" si="196">CK26+CP26</f>
        <v>0</v>
      </c>
      <c r="CG26" s="19"/>
      <c r="CH26" s="20" t="str">
        <f t="shared" si="107"/>
        <v xml:space="preserve"> </v>
      </c>
      <c r="CI26" s="20" t="str">
        <f t="shared" si="132"/>
        <v xml:space="preserve"> </v>
      </c>
      <c r="CJ26" s="39"/>
      <c r="CK26" s="39"/>
      <c r="CL26" s="25"/>
      <c r="CM26" s="20" t="str">
        <f t="shared" si="108"/>
        <v xml:space="preserve"> </v>
      </c>
      <c r="CN26" s="20" t="str">
        <f t="shared" si="133"/>
        <v xml:space="preserve"> </v>
      </c>
      <c r="CO26" s="39"/>
      <c r="CP26" s="39"/>
      <c r="CQ26" s="25"/>
      <c r="CR26" s="20" t="str">
        <f t="shared" si="109"/>
        <v xml:space="preserve"> </v>
      </c>
      <c r="CS26" s="20" t="str">
        <f t="shared" si="134"/>
        <v xml:space="preserve"> </v>
      </c>
      <c r="CT26" s="39"/>
      <c r="CU26" s="39"/>
      <c r="CV26" s="25"/>
      <c r="CW26" s="20" t="str">
        <f t="shared" si="110"/>
        <v xml:space="preserve"> </v>
      </c>
      <c r="CX26" s="20" t="str">
        <f t="shared" si="135"/>
        <v xml:space="preserve"> </v>
      </c>
      <c r="CY26" s="39"/>
      <c r="CZ26" s="39"/>
      <c r="DA26" s="25"/>
      <c r="DB26" s="20" t="str">
        <f t="shared" si="111"/>
        <v xml:space="preserve"> </v>
      </c>
      <c r="DC26" s="20" t="str">
        <f t="shared" si="136"/>
        <v xml:space="preserve"> </v>
      </c>
      <c r="DD26" s="39"/>
      <c r="DE26" s="39"/>
      <c r="DF26" s="25"/>
      <c r="DG26" s="20" t="str">
        <f t="shared" si="112"/>
        <v xml:space="preserve"> </v>
      </c>
      <c r="DH26" s="20" t="str">
        <f t="shared" si="113"/>
        <v xml:space="preserve"> </v>
      </c>
      <c r="DI26" s="39"/>
      <c r="DJ26" s="25"/>
      <c r="DK26" s="42" t="str">
        <f t="shared" si="137"/>
        <v xml:space="preserve"> </v>
      </c>
      <c r="DL26" s="39"/>
      <c r="DM26" s="39"/>
      <c r="DN26" s="25"/>
      <c r="DO26" s="20" t="str">
        <f t="shared" si="114"/>
        <v xml:space="preserve"> </v>
      </c>
      <c r="DP26" s="20" t="str">
        <f t="shared" si="138"/>
        <v xml:space="preserve"> </v>
      </c>
      <c r="DQ26" s="39">
        <v>5633.99</v>
      </c>
      <c r="DR26" s="39">
        <v>5633.99</v>
      </c>
      <c r="DS26" s="25">
        <v>6933.61</v>
      </c>
      <c r="DT26" s="20">
        <f t="shared" si="115"/>
        <v>1</v>
      </c>
      <c r="DU26" s="20">
        <f t="shared" si="139"/>
        <v>0.81256228717796353</v>
      </c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</row>
    <row r="27" spans="1:144" s="11" customFormat="1" ht="15.75" customHeight="1" outlineLevel="1" x14ac:dyDescent="0.25">
      <c r="A27" s="10">
        <v>18</v>
      </c>
      <c r="B27" s="6" t="s">
        <v>38</v>
      </c>
      <c r="C27" s="19">
        <f t="shared" si="189"/>
        <v>531826.12</v>
      </c>
      <c r="D27" s="19">
        <f t="shared" si="190"/>
        <v>555814.53</v>
      </c>
      <c r="E27" s="19">
        <v>297151.13</v>
      </c>
      <c r="F27" s="20">
        <f>IF(D27&lt;=0," ",IF(D27/C27*100&gt;200,"СВ.200",D27/C27))</f>
        <v>1.0451057386951961</v>
      </c>
      <c r="G27" s="20">
        <f t="shared" si="91"/>
        <v>1.8704775916551286</v>
      </c>
      <c r="H27" s="19">
        <f t="shared" si="191"/>
        <v>280370</v>
      </c>
      <c r="I27" s="19">
        <f t="shared" si="192"/>
        <v>304358.41000000003</v>
      </c>
      <c r="J27" s="16">
        <v>296657.02</v>
      </c>
      <c r="K27" s="20">
        <f t="shared" si="92"/>
        <v>1.0855598316510326</v>
      </c>
      <c r="L27" s="20">
        <f t="shared" si="144"/>
        <v>1.0259605857296079</v>
      </c>
      <c r="M27" s="19">
        <v>82550</v>
      </c>
      <c r="N27" s="39">
        <v>98180.22</v>
      </c>
      <c r="O27" s="25">
        <v>70681.02</v>
      </c>
      <c r="P27" s="20">
        <f t="shared" si="93"/>
        <v>1.1893424591156874</v>
      </c>
      <c r="Q27" s="20">
        <f t="shared" si="118"/>
        <v>1.3890605992952563</v>
      </c>
      <c r="R27" s="19"/>
      <c r="S27" s="39"/>
      <c r="T27" s="25"/>
      <c r="U27" s="20" t="str">
        <f t="shared" si="94"/>
        <v xml:space="preserve"> </v>
      </c>
      <c r="V27" s="20" t="str">
        <f t="shared" si="119"/>
        <v xml:space="preserve"> </v>
      </c>
      <c r="W27" s="19"/>
      <c r="X27" s="39"/>
      <c r="Y27" s="25"/>
      <c r="Z27" s="20" t="str">
        <f t="shared" si="95"/>
        <v xml:space="preserve"> </v>
      </c>
      <c r="AA27" s="20" t="str">
        <f t="shared" si="120"/>
        <v xml:space="preserve"> </v>
      </c>
      <c r="AB27" s="19">
        <v>14000</v>
      </c>
      <c r="AC27" s="39">
        <v>16044.6</v>
      </c>
      <c r="AD27" s="25">
        <v>12794.42</v>
      </c>
      <c r="AE27" s="20">
        <f t="shared" si="96"/>
        <v>1.1460428571428571</v>
      </c>
      <c r="AF27" s="20">
        <f t="shared" si="121"/>
        <v>1.254031054162674</v>
      </c>
      <c r="AG27" s="19">
        <v>181000</v>
      </c>
      <c r="AH27" s="39">
        <v>188573.59</v>
      </c>
      <c r="AI27" s="25">
        <v>210081.58</v>
      </c>
      <c r="AJ27" s="20">
        <f t="shared" si="97"/>
        <v>1.0418430386740332</v>
      </c>
      <c r="AK27" s="20">
        <f t="shared" si="122"/>
        <v>0.8976207718925191</v>
      </c>
      <c r="AL27" s="19">
        <v>2820</v>
      </c>
      <c r="AM27" s="39">
        <v>1560</v>
      </c>
      <c r="AN27" s="25">
        <v>3100</v>
      </c>
      <c r="AO27" s="20">
        <f t="shared" si="98"/>
        <v>0.55319148936170215</v>
      </c>
      <c r="AP27" s="20">
        <f t="shared" si="123"/>
        <v>0.50322580645161286</v>
      </c>
      <c r="AQ27" s="19">
        <f t="shared" si="193"/>
        <v>251456.12</v>
      </c>
      <c r="AR27" s="19">
        <f t="shared" si="194"/>
        <v>251456.12</v>
      </c>
      <c r="AS27" s="34">
        <v>494.11</v>
      </c>
      <c r="AT27" s="20">
        <f t="shared" si="99"/>
        <v>1</v>
      </c>
      <c r="AU27" s="20" t="str">
        <f t="shared" si="124"/>
        <v>св.200</v>
      </c>
      <c r="AV27" s="19"/>
      <c r="AW27" s="39"/>
      <c r="AX27" s="25"/>
      <c r="AY27" s="20" t="str">
        <f t="shared" si="100"/>
        <v xml:space="preserve"> </v>
      </c>
      <c r="AZ27" s="20" t="str">
        <f t="shared" si="125"/>
        <v xml:space="preserve"> </v>
      </c>
      <c r="BA27" s="19">
        <v>251456.12</v>
      </c>
      <c r="BB27" s="39">
        <v>251456.12</v>
      </c>
      <c r="BC27" s="25">
        <v>494.11</v>
      </c>
      <c r="BD27" s="20">
        <f t="shared" si="101"/>
        <v>1</v>
      </c>
      <c r="BE27" s="20" t="str">
        <f t="shared" si="126"/>
        <v>св.200</v>
      </c>
      <c r="BF27" s="19"/>
      <c r="BG27" s="39"/>
      <c r="BH27" s="25"/>
      <c r="BI27" s="20" t="str">
        <f t="shared" si="102"/>
        <v xml:space="preserve"> </v>
      </c>
      <c r="BJ27" s="20" t="str">
        <f t="shared" si="127"/>
        <v xml:space="preserve"> </v>
      </c>
      <c r="BK27" s="19"/>
      <c r="BL27" s="39"/>
      <c r="BM27" s="25"/>
      <c r="BN27" s="20" t="str">
        <f t="shared" si="103"/>
        <v xml:space="preserve"> </v>
      </c>
      <c r="BO27" s="20" t="str">
        <f t="shared" si="128"/>
        <v xml:space="preserve"> </v>
      </c>
      <c r="BP27" s="19"/>
      <c r="BQ27" s="39"/>
      <c r="BR27" s="25"/>
      <c r="BS27" s="20" t="str">
        <f t="shared" si="104"/>
        <v xml:space="preserve"> </v>
      </c>
      <c r="BT27" s="20" t="str">
        <f t="shared" si="129"/>
        <v xml:space="preserve"> </v>
      </c>
      <c r="BU27" s="19"/>
      <c r="BV27" s="39"/>
      <c r="BW27" s="25"/>
      <c r="BX27" s="20" t="str">
        <f t="shared" si="105"/>
        <v xml:space="preserve"> </v>
      </c>
      <c r="BY27" s="20" t="str">
        <f t="shared" si="130"/>
        <v xml:space="preserve"> </v>
      </c>
      <c r="BZ27" s="19"/>
      <c r="CA27" s="39"/>
      <c r="CB27" s="25"/>
      <c r="CC27" s="20" t="str">
        <f t="shared" si="106"/>
        <v xml:space="preserve"> </v>
      </c>
      <c r="CD27" s="20" t="str">
        <f t="shared" si="131"/>
        <v xml:space="preserve"> </v>
      </c>
      <c r="CE27" s="19">
        <f t="shared" si="195"/>
        <v>0</v>
      </c>
      <c r="CF27" s="19">
        <f t="shared" si="196"/>
        <v>0</v>
      </c>
      <c r="CG27" s="19"/>
      <c r="CH27" s="20" t="str">
        <f t="shared" si="107"/>
        <v xml:space="preserve"> </v>
      </c>
      <c r="CI27" s="20" t="str">
        <f t="shared" si="132"/>
        <v xml:space="preserve"> </v>
      </c>
      <c r="CJ27" s="19"/>
      <c r="CK27" s="39"/>
      <c r="CL27" s="25"/>
      <c r="CM27" s="20" t="str">
        <f t="shared" si="108"/>
        <v xml:space="preserve"> </v>
      </c>
      <c r="CN27" s="20" t="str">
        <f t="shared" si="133"/>
        <v xml:space="preserve"> </v>
      </c>
      <c r="CO27" s="19"/>
      <c r="CP27" s="39"/>
      <c r="CQ27" s="25"/>
      <c r="CR27" s="20" t="str">
        <f t="shared" si="109"/>
        <v xml:space="preserve"> </v>
      </c>
      <c r="CS27" s="20" t="str">
        <f t="shared" si="134"/>
        <v xml:space="preserve"> </v>
      </c>
      <c r="CT27" s="19"/>
      <c r="CU27" s="39"/>
      <c r="CV27" s="25"/>
      <c r="CW27" s="20" t="str">
        <f t="shared" si="110"/>
        <v xml:space="preserve"> </v>
      </c>
      <c r="CX27" s="20" t="str">
        <f t="shared" si="135"/>
        <v xml:space="preserve"> </v>
      </c>
      <c r="CY27" s="19"/>
      <c r="CZ27" s="39"/>
      <c r="DA27" s="25"/>
      <c r="DB27" s="20" t="str">
        <f t="shared" si="111"/>
        <v xml:space="preserve"> </v>
      </c>
      <c r="DC27" s="20" t="str">
        <f t="shared" si="136"/>
        <v xml:space="preserve"> </v>
      </c>
      <c r="DD27" s="19"/>
      <c r="DE27" s="39"/>
      <c r="DF27" s="25"/>
      <c r="DG27" s="20" t="str">
        <f t="shared" si="112"/>
        <v xml:space="preserve"> </v>
      </c>
      <c r="DH27" s="20" t="str">
        <f t="shared" si="113"/>
        <v xml:space="preserve"> </v>
      </c>
      <c r="DI27" s="39"/>
      <c r="DJ27" s="25"/>
      <c r="DK27" s="42" t="str">
        <f t="shared" si="137"/>
        <v xml:space="preserve"> </v>
      </c>
      <c r="DL27" s="19"/>
      <c r="DM27" s="39"/>
      <c r="DN27" s="25"/>
      <c r="DO27" s="20" t="str">
        <f t="shared" si="114"/>
        <v xml:space="preserve"> </v>
      </c>
      <c r="DP27" s="20" t="str">
        <f t="shared" si="138"/>
        <v xml:space="preserve"> </v>
      </c>
      <c r="DQ27" s="19"/>
      <c r="DR27" s="39"/>
      <c r="DS27" s="25"/>
      <c r="DT27" s="20" t="str">
        <f t="shared" si="115"/>
        <v xml:space="preserve"> </v>
      </c>
      <c r="DU27" s="20" t="str">
        <f t="shared" si="139"/>
        <v xml:space="preserve"> </v>
      </c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</row>
    <row r="28" spans="1:144" s="11" customFormat="1" ht="16.5" customHeight="1" outlineLevel="1" x14ac:dyDescent="0.25">
      <c r="A28" s="10">
        <v>19</v>
      </c>
      <c r="B28" s="6" t="s">
        <v>109</v>
      </c>
      <c r="C28" s="19">
        <f t="shared" si="189"/>
        <v>2664311</v>
      </c>
      <c r="D28" s="19">
        <f t="shared" si="190"/>
        <v>2800203.71</v>
      </c>
      <c r="E28" s="19">
        <v>2743310.94</v>
      </c>
      <c r="F28" s="20">
        <f>IF(D28&lt;=0," ",IF(D28/C28*100&gt;200,"СВ.200",D28/C28))</f>
        <v>1.0510048226351953</v>
      </c>
      <c r="G28" s="20">
        <f t="shared" si="91"/>
        <v>1.0207387245719948</v>
      </c>
      <c r="H28" s="19">
        <f t="shared" si="191"/>
        <v>1943700</v>
      </c>
      <c r="I28" s="19">
        <f t="shared" si="192"/>
        <v>2193007.9500000002</v>
      </c>
      <c r="J28" s="16">
        <v>2013715.1600000001</v>
      </c>
      <c r="K28" s="20">
        <f t="shared" si="92"/>
        <v>1.1282646241703969</v>
      </c>
      <c r="L28" s="20">
        <f t="shared" si="144"/>
        <v>1.0890358247091907</v>
      </c>
      <c r="M28" s="39">
        <v>326400</v>
      </c>
      <c r="N28" s="39">
        <v>374169.61</v>
      </c>
      <c r="O28" s="25">
        <v>296868.26</v>
      </c>
      <c r="P28" s="20">
        <f t="shared" si="93"/>
        <v>1.1463529718137255</v>
      </c>
      <c r="Q28" s="20">
        <f t="shared" si="118"/>
        <v>1.2603894063986496</v>
      </c>
      <c r="R28" s="39"/>
      <c r="S28" s="39"/>
      <c r="T28" s="25"/>
      <c r="U28" s="20" t="str">
        <f t="shared" si="94"/>
        <v xml:space="preserve"> </v>
      </c>
      <c r="V28" s="20" t="str">
        <f t="shared" si="119"/>
        <v xml:space="preserve"> </v>
      </c>
      <c r="W28" s="39">
        <v>28500</v>
      </c>
      <c r="X28" s="39">
        <v>53423.7</v>
      </c>
      <c r="Y28" s="25">
        <v>26031.9</v>
      </c>
      <c r="Z28" s="20">
        <f t="shared" si="95"/>
        <v>1.8745157894736841</v>
      </c>
      <c r="AA28" s="20" t="str">
        <f t="shared" si="120"/>
        <v>св.200</v>
      </c>
      <c r="AB28" s="39">
        <v>164000</v>
      </c>
      <c r="AC28" s="39">
        <v>186615.63</v>
      </c>
      <c r="AD28" s="25">
        <v>187266.11</v>
      </c>
      <c r="AE28" s="20">
        <f t="shared" si="96"/>
        <v>1.1379001829268294</v>
      </c>
      <c r="AF28" s="20">
        <f t="shared" si="121"/>
        <v>0.99652644036873528</v>
      </c>
      <c r="AG28" s="39">
        <v>1424000</v>
      </c>
      <c r="AH28" s="39">
        <v>1577999.01</v>
      </c>
      <c r="AI28" s="25">
        <v>1502951.89</v>
      </c>
      <c r="AJ28" s="20">
        <f t="shared" si="97"/>
        <v>1.1081453721910113</v>
      </c>
      <c r="AK28" s="20">
        <f t="shared" si="122"/>
        <v>1.049933148558734</v>
      </c>
      <c r="AL28" s="39">
        <v>800</v>
      </c>
      <c r="AM28" s="39">
        <v>800</v>
      </c>
      <c r="AN28" s="25">
        <v>597</v>
      </c>
      <c r="AO28" s="20">
        <f t="shared" si="98"/>
        <v>1</v>
      </c>
      <c r="AP28" s="20">
        <f t="shared" si="123"/>
        <v>1.340033500837521</v>
      </c>
      <c r="AQ28" s="19">
        <f t="shared" si="193"/>
        <v>720611</v>
      </c>
      <c r="AR28" s="19">
        <f t="shared" si="194"/>
        <v>607195.76</v>
      </c>
      <c r="AS28" s="34">
        <v>729595.78</v>
      </c>
      <c r="AT28" s="20">
        <f t="shared" si="99"/>
        <v>0.84261239420436274</v>
      </c>
      <c r="AU28" s="20">
        <f t="shared" si="124"/>
        <v>0.83223584434657771</v>
      </c>
      <c r="AV28" s="39"/>
      <c r="AW28" s="39"/>
      <c r="AX28" s="25"/>
      <c r="AY28" s="20" t="str">
        <f t="shared" si="100"/>
        <v xml:space="preserve"> </v>
      </c>
      <c r="AZ28" s="20" t="str">
        <f t="shared" si="125"/>
        <v xml:space="preserve"> </v>
      </c>
      <c r="BA28" s="39">
        <v>227178</v>
      </c>
      <c r="BB28" s="39">
        <v>126362.76</v>
      </c>
      <c r="BC28" s="25">
        <v>226384.38</v>
      </c>
      <c r="BD28" s="20">
        <f t="shared" si="101"/>
        <v>0.55622797982198979</v>
      </c>
      <c r="BE28" s="20">
        <f t="shared" si="126"/>
        <v>0.55817790962433</v>
      </c>
      <c r="BF28" s="39">
        <v>141600</v>
      </c>
      <c r="BG28" s="39">
        <v>129000</v>
      </c>
      <c r="BH28" s="25">
        <v>7000</v>
      </c>
      <c r="BI28" s="20">
        <f t="shared" si="102"/>
        <v>0.91101694915254239</v>
      </c>
      <c r="BJ28" s="20" t="str">
        <f t="shared" si="127"/>
        <v>св.200</v>
      </c>
      <c r="BK28" s="39"/>
      <c r="BL28" s="39"/>
      <c r="BM28" s="25"/>
      <c r="BN28" s="20" t="str">
        <f t="shared" si="103"/>
        <v xml:space="preserve"> </v>
      </c>
      <c r="BO28" s="20" t="str">
        <f t="shared" si="128"/>
        <v xml:space="preserve"> </v>
      </c>
      <c r="BP28" s="39"/>
      <c r="BQ28" s="39"/>
      <c r="BR28" s="25"/>
      <c r="BS28" s="20" t="str">
        <f t="shared" si="104"/>
        <v xml:space="preserve"> </v>
      </c>
      <c r="BT28" s="20" t="str">
        <f t="shared" si="129"/>
        <v xml:space="preserve"> </v>
      </c>
      <c r="BU28" s="39">
        <v>70000</v>
      </c>
      <c r="BV28" s="39">
        <v>70000</v>
      </c>
      <c r="BW28" s="25">
        <v>50650</v>
      </c>
      <c r="BX28" s="20">
        <f t="shared" si="105"/>
        <v>1</v>
      </c>
      <c r="BY28" s="20">
        <f t="shared" si="130"/>
        <v>1.3820335636722607</v>
      </c>
      <c r="BZ28" s="39">
        <v>115833</v>
      </c>
      <c r="CA28" s="39">
        <v>115833</v>
      </c>
      <c r="CB28" s="25"/>
      <c r="CC28" s="20">
        <f t="shared" si="106"/>
        <v>1</v>
      </c>
      <c r="CD28" s="20" t="str">
        <f t="shared" si="131"/>
        <v xml:space="preserve"> </v>
      </c>
      <c r="CE28" s="19">
        <f t="shared" si="195"/>
        <v>166000</v>
      </c>
      <c r="CF28" s="19">
        <f t="shared" si="196"/>
        <v>166000</v>
      </c>
      <c r="CG28" s="19"/>
      <c r="CH28" s="20">
        <f t="shared" si="107"/>
        <v>1</v>
      </c>
      <c r="CI28" s="20" t="str">
        <f t="shared" si="132"/>
        <v xml:space="preserve"> </v>
      </c>
      <c r="CJ28" s="39"/>
      <c r="CK28" s="39"/>
      <c r="CL28" s="25"/>
      <c r="CM28" s="20" t="str">
        <f t="shared" si="108"/>
        <v xml:space="preserve"> </v>
      </c>
      <c r="CN28" s="20" t="str">
        <f t="shared" si="133"/>
        <v xml:space="preserve"> </v>
      </c>
      <c r="CO28" s="39">
        <v>166000</v>
      </c>
      <c r="CP28" s="39">
        <v>166000</v>
      </c>
      <c r="CQ28" s="25"/>
      <c r="CR28" s="20">
        <f t="shared" si="109"/>
        <v>1</v>
      </c>
      <c r="CS28" s="20" t="str">
        <f t="shared" si="134"/>
        <v xml:space="preserve"> </v>
      </c>
      <c r="CT28" s="39"/>
      <c r="CU28" s="39"/>
      <c r="CV28" s="25"/>
      <c r="CW28" s="20" t="str">
        <f t="shared" si="110"/>
        <v xml:space="preserve"> </v>
      </c>
      <c r="CX28" s="20" t="str">
        <f t="shared" si="135"/>
        <v xml:space="preserve"> </v>
      </c>
      <c r="CY28" s="39"/>
      <c r="CZ28" s="39"/>
      <c r="DA28" s="25"/>
      <c r="DB28" s="20" t="str">
        <f t="shared" si="111"/>
        <v xml:space="preserve"> </v>
      </c>
      <c r="DC28" s="20" t="str">
        <f t="shared" si="136"/>
        <v xml:space="preserve"> </v>
      </c>
      <c r="DD28" s="39"/>
      <c r="DE28" s="39"/>
      <c r="DF28" s="25"/>
      <c r="DG28" s="20" t="str">
        <f t="shared" si="112"/>
        <v xml:space="preserve"> </v>
      </c>
      <c r="DH28" s="20" t="str">
        <f t="shared" si="113"/>
        <v xml:space="preserve"> </v>
      </c>
      <c r="DI28" s="39"/>
      <c r="DJ28" s="25">
        <v>-97</v>
      </c>
      <c r="DK28" s="42" t="str">
        <f t="shared" si="137"/>
        <v xml:space="preserve"> </v>
      </c>
      <c r="DL28" s="39"/>
      <c r="DM28" s="39"/>
      <c r="DN28" s="25">
        <v>410000</v>
      </c>
      <c r="DO28" s="20" t="str">
        <f t="shared" si="114"/>
        <v xml:space="preserve"> </v>
      </c>
      <c r="DP28" s="20">
        <f t="shared" si="138"/>
        <v>0</v>
      </c>
      <c r="DQ28" s="39"/>
      <c r="DR28" s="39"/>
      <c r="DS28" s="25">
        <v>35658.400000000001</v>
      </c>
      <c r="DT28" s="20" t="str">
        <f t="shared" si="115"/>
        <v xml:space="preserve"> </v>
      </c>
      <c r="DU28" s="20">
        <f t="shared" si="139"/>
        <v>0</v>
      </c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</row>
    <row r="29" spans="1:144" s="11" customFormat="1" ht="15.75" customHeight="1" outlineLevel="1" x14ac:dyDescent="0.25">
      <c r="A29" s="10">
        <v>20</v>
      </c>
      <c r="B29" s="6" t="s">
        <v>86</v>
      </c>
      <c r="C29" s="19">
        <f t="shared" si="189"/>
        <v>2673664.66</v>
      </c>
      <c r="D29" s="19">
        <f t="shared" si="190"/>
        <v>2489116.2000000002</v>
      </c>
      <c r="E29" s="19">
        <v>2059884.99</v>
      </c>
      <c r="F29" s="20">
        <f>IF(D29&lt;=0," ",IF(D29/C29*100&gt;200,"СВ.200",D29/C29))</f>
        <v>0.93097546496350825</v>
      </c>
      <c r="G29" s="20">
        <f t="shared" si="91"/>
        <v>1.2083762987175319</v>
      </c>
      <c r="H29" s="19">
        <f t="shared" si="191"/>
        <v>2318050</v>
      </c>
      <c r="I29" s="19">
        <f t="shared" si="192"/>
        <v>2133501.54</v>
      </c>
      <c r="J29" s="16">
        <v>1922739.52</v>
      </c>
      <c r="K29" s="20">
        <f t="shared" si="92"/>
        <v>0.92038633334052333</v>
      </c>
      <c r="L29" s="20">
        <f t="shared" si="144"/>
        <v>1.1096154823925395</v>
      </c>
      <c r="M29" s="19">
        <v>105450</v>
      </c>
      <c r="N29" s="19">
        <v>146725.07999999999</v>
      </c>
      <c r="O29" s="25">
        <v>98928.2</v>
      </c>
      <c r="P29" s="20">
        <f t="shared" si="93"/>
        <v>1.3914184921763868</v>
      </c>
      <c r="Q29" s="20">
        <f t="shared" si="118"/>
        <v>1.4831471713828817</v>
      </c>
      <c r="R29" s="19"/>
      <c r="S29" s="19"/>
      <c r="T29" s="25"/>
      <c r="U29" s="20" t="str">
        <f t="shared" si="94"/>
        <v xml:space="preserve"> </v>
      </c>
      <c r="V29" s="20" t="str">
        <f t="shared" si="119"/>
        <v xml:space="preserve"> </v>
      </c>
      <c r="W29" s="19"/>
      <c r="X29" s="19"/>
      <c r="Y29" s="25"/>
      <c r="Z29" s="20" t="str">
        <f t="shared" si="95"/>
        <v xml:space="preserve"> </v>
      </c>
      <c r="AA29" s="20" t="str">
        <f t="shared" si="120"/>
        <v xml:space="preserve"> </v>
      </c>
      <c r="AB29" s="19">
        <v>158000</v>
      </c>
      <c r="AC29" s="19">
        <v>154856.88</v>
      </c>
      <c r="AD29" s="25">
        <v>144085.32999999999</v>
      </c>
      <c r="AE29" s="20">
        <f t="shared" si="96"/>
        <v>0.980106835443038</v>
      </c>
      <c r="AF29" s="20">
        <f t="shared" si="121"/>
        <v>1.0747581311712997</v>
      </c>
      <c r="AG29" s="19">
        <v>2054000</v>
      </c>
      <c r="AH29" s="19">
        <v>1831319.58</v>
      </c>
      <c r="AI29" s="25">
        <v>1678925.99</v>
      </c>
      <c r="AJ29" s="20">
        <f t="shared" si="97"/>
        <v>0.89158694255111981</v>
      </c>
      <c r="AK29" s="20">
        <f t="shared" si="122"/>
        <v>1.0907684977823233</v>
      </c>
      <c r="AL29" s="19">
        <v>600</v>
      </c>
      <c r="AM29" s="19">
        <v>600</v>
      </c>
      <c r="AN29" s="25">
        <v>800</v>
      </c>
      <c r="AO29" s="20">
        <f t="shared" si="98"/>
        <v>1</v>
      </c>
      <c r="AP29" s="20">
        <f t="shared" si="123"/>
        <v>0.75</v>
      </c>
      <c r="AQ29" s="19">
        <f t="shared" si="193"/>
        <v>355614.66000000003</v>
      </c>
      <c r="AR29" s="19">
        <f t="shared" si="194"/>
        <v>355614.66000000003</v>
      </c>
      <c r="AS29" s="34">
        <v>137145.47</v>
      </c>
      <c r="AT29" s="20">
        <f t="shared" si="99"/>
        <v>1</v>
      </c>
      <c r="AU29" s="20" t="str">
        <f t="shared" si="124"/>
        <v>св.200</v>
      </c>
      <c r="AV29" s="19"/>
      <c r="AW29" s="19"/>
      <c r="AX29" s="25"/>
      <c r="AY29" s="20" t="str">
        <f t="shared" si="100"/>
        <v xml:space="preserve"> </v>
      </c>
      <c r="AZ29" s="20" t="str">
        <f t="shared" si="125"/>
        <v xml:space="preserve"> </v>
      </c>
      <c r="BA29" s="19">
        <v>18804.66</v>
      </c>
      <c r="BB29" s="19">
        <v>18804.66</v>
      </c>
      <c r="BC29" s="25">
        <v>8398</v>
      </c>
      <c r="BD29" s="20">
        <f t="shared" si="101"/>
        <v>1</v>
      </c>
      <c r="BE29" s="20" t="str">
        <f t="shared" si="126"/>
        <v>св.200</v>
      </c>
      <c r="BF29" s="19"/>
      <c r="BG29" s="19"/>
      <c r="BH29" s="25"/>
      <c r="BI29" s="20" t="str">
        <f t="shared" si="102"/>
        <v xml:space="preserve"> </v>
      </c>
      <c r="BJ29" s="20" t="str">
        <f t="shared" si="127"/>
        <v xml:space="preserve"> </v>
      </c>
      <c r="BK29" s="19"/>
      <c r="BL29" s="19"/>
      <c r="BM29" s="25"/>
      <c r="BN29" s="20" t="str">
        <f t="shared" si="103"/>
        <v xml:space="preserve"> </v>
      </c>
      <c r="BO29" s="20" t="str">
        <f t="shared" si="128"/>
        <v xml:space="preserve"> </v>
      </c>
      <c r="BP29" s="19"/>
      <c r="BQ29" s="19"/>
      <c r="BR29" s="25"/>
      <c r="BS29" s="20" t="str">
        <f t="shared" si="104"/>
        <v xml:space="preserve"> </v>
      </c>
      <c r="BT29" s="20" t="str">
        <f t="shared" si="129"/>
        <v xml:space="preserve"> </v>
      </c>
      <c r="BU29" s="19">
        <v>29000</v>
      </c>
      <c r="BV29" s="19">
        <v>29000</v>
      </c>
      <c r="BW29" s="25">
        <v>29350</v>
      </c>
      <c r="BX29" s="20">
        <f t="shared" si="105"/>
        <v>1</v>
      </c>
      <c r="BY29" s="20">
        <f t="shared" si="130"/>
        <v>0.98807495741056217</v>
      </c>
      <c r="BZ29" s="19"/>
      <c r="CA29" s="19"/>
      <c r="CB29" s="25">
        <v>52140</v>
      </c>
      <c r="CC29" s="20" t="str">
        <f t="shared" si="106"/>
        <v xml:space="preserve"> </v>
      </c>
      <c r="CD29" s="20">
        <f t="shared" si="131"/>
        <v>0</v>
      </c>
      <c r="CE29" s="19">
        <f t="shared" si="195"/>
        <v>0</v>
      </c>
      <c r="CF29" s="19">
        <f t="shared" si="196"/>
        <v>0</v>
      </c>
      <c r="CG29" s="19"/>
      <c r="CH29" s="20" t="str">
        <f t="shared" si="107"/>
        <v xml:space="preserve"> </v>
      </c>
      <c r="CI29" s="20" t="str">
        <f t="shared" si="132"/>
        <v xml:space="preserve"> </v>
      </c>
      <c r="CJ29" s="19"/>
      <c r="CK29" s="19"/>
      <c r="CL29" s="25"/>
      <c r="CM29" s="20" t="str">
        <f t="shared" si="108"/>
        <v xml:space="preserve"> </v>
      </c>
      <c r="CN29" s="20" t="str">
        <f t="shared" si="133"/>
        <v xml:space="preserve"> </v>
      </c>
      <c r="CO29" s="19"/>
      <c r="CP29" s="19"/>
      <c r="CQ29" s="25"/>
      <c r="CR29" s="20" t="str">
        <f t="shared" si="109"/>
        <v xml:space="preserve"> </v>
      </c>
      <c r="CS29" s="20" t="str">
        <f t="shared" si="134"/>
        <v xml:space="preserve"> </v>
      </c>
      <c r="CT29" s="19"/>
      <c r="CU29" s="19"/>
      <c r="CV29" s="25"/>
      <c r="CW29" s="20" t="str">
        <f t="shared" si="110"/>
        <v xml:space="preserve"> </v>
      </c>
      <c r="CX29" s="20" t="str">
        <f t="shared" si="135"/>
        <v xml:space="preserve"> </v>
      </c>
      <c r="CY29" s="19"/>
      <c r="CZ29" s="19"/>
      <c r="DA29" s="25"/>
      <c r="DB29" s="20" t="str">
        <f t="shared" si="111"/>
        <v xml:space="preserve"> </v>
      </c>
      <c r="DC29" s="20" t="str">
        <f t="shared" si="136"/>
        <v xml:space="preserve"> </v>
      </c>
      <c r="DD29" s="19">
        <v>7500</v>
      </c>
      <c r="DE29" s="19">
        <v>7500</v>
      </c>
      <c r="DF29" s="25">
        <v>6000</v>
      </c>
      <c r="DG29" s="20">
        <f t="shared" si="112"/>
        <v>1</v>
      </c>
      <c r="DH29" s="20">
        <f t="shared" si="113"/>
        <v>1.25</v>
      </c>
      <c r="DI29" s="19"/>
      <c r="DJ29" s="25"/>
      <c r="DK29" s="42" t="str">
        <f t="shared" si="137"/>
        <v xml:space="preserve"> </v>
      </c>
      <c r="DL29" s="19">
        <v>3310</v>
      </c>
      <c r="DM29" s="19">
        <v>3310</v>
      </c>
      <c r="DN29" s="25"/>
      <c r="DO29" s="20">
        <f t="shared" si="114"/>
        <v>1</v>
      </c>
      <c r="DP29" s="20" t="str">
        <f t="shared" si="138"/>
        <v xml:space="preserve"> </v>
      </c>
      <c r="DQ29" s="19">
        <v>297000</v>
      </c>
      <c r="DR29" s="19">
        <v>297000</v>
      </c>
      <c r="DS29" s="25">
        <v>41257.47</v>
      </c>
      <c r="DT29" s="20">
        <f t="shared" si="115"/>
        <v>1</v>
      </c>
      <c r="DU29" s="20" t="str">
        <f t="shared" si="139"/>
        <v>св.200</v>
      </c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</row>
    <row r="30" spans="1:144" s="13" customFormat="1" ht="15.75" x14ac:dyDescent="0.25">
      <c r="A30" s="12"/>
      <c r="B30" s="5" t="s">
        <v>126</v>
      </c>
      <c r="C30" s="37">
        <f>SUM(C31:C41)</f>
        <v>131836805.18000001</v>
      </c>
      <c r="D30" s="37">
        <f>SUM(D31:D41)</f>
        <v>150739165.23999998</v>
      </c>
      <c r="E30" s="21">
        <v>119235420.51000001</v>
      </c>
      <c r="F30" s="18">
        <f>IF(D30&lt;=0," ",IF(D30/C30*100&gt;200,"СВ.200",D30/C30))</f>
        <v>1.1433769578547668</v>
      </c>
      <c r="G30" s="18">
        <f t="shared" si="91"/>
        <v>1.2642146485939372</v>
      </c>
      <c r="H30" s="37">
        <f>SUM(H31:H41)</f>
        <v>119615450</v>
      </c>
      <c r="I30" s="37">
        <f>SUM(I31:I41)</f>
        <v>138553464.59</v>
      </c>
      <c r="J30" s="30">
        <v>108566299.93000001</v>
      </c>
      <c r="K30" s="18">
        <f t="shared" si="92"/>
        <v>1.1583241511861553</v>
      </c>
      <c r="L30" s="18">
        <f t="shared" si="144"/>
        <v>1.2762106167322156</v>
      </c>
      <c r="M30" s="37">
        <f>SUM(M31:M41)</f>
        <v>47327950</v>
      </c>
      <c r="N30" s="37">
        <f>SUM(N31:N41)</f>
        <v>53191153.850000001</v>
      </c>
      <c r="O30" s="37">
        <v>40992367.609999999</v>
      </c>
      <c r="P30" s="18">
        <f t="shared" si="93"/>
        <v>1.1238845935646906</v>
      </c>
      <c r="Q30" s="18">
        <f t="shared" si="118"/>
        <v>1.2975867692263801</v>
      </c>
      <c r="R30" s="37">
        <f>SUM(R31:R41)</f>
        <v>0</v>
      </c>
      <c r="S30" s="37">
        <f>SUM(S31:S41)</f>
        <v>0</v>
      </c>
      <c r="T30" s="37">
        <v>0</v>
      </c>
      <c r="U30" s="18" t="str">
        <f t="shared" si="94"/>
        <v xml:space="preserve"> </v>
      </c>
      <c r="V30" s="18" t="str">
        <f t="shared" si="119"/>
        <v xml:space="preserve"> </v>
      </c>
      <c r="W30" s="37">
        <f>SUM(W31:W41)</f>
        <v>37500</v>
      </c>
      <c r="X30" s="37">
        <f>SUM(X31:X41)</f>
        <v>38082.280000000006</v>
      </c>
      <c r="Y30" s="37">
        <v>-24022.52</v>
      </c>
      <c r="Z30" s="18">
        <f t="shared" si="95"/>
        <v>1.0155274666666669</v>
      </c>
      <c r="AA30" s="18">
        <f t="shared" si="120"/>
        <v>-1.5852741510882291</v>
      </c>
      <c r="AB30" s="37">
        <f>SUM(AB31:AB41)</f>
        <v>7834000</v>
      </c>
      <c r="AC30" s="37">
        <f>SUM(AC31:AC41)</f>
        <v>9191809.790000001</v>
      </c>
      <c r="AD30" s="37">
        <v>8046494.7699999996</v>
      </c>
      <c r="AE30" s="18">
        <f t="shared" si="96"/>
        <v>1.173322669134542</v>
      </c>
      <c r="AF30" s="18">
        <f t="shared" si="121"/>
        <v>1.1423371359501924</v>
      </c>
      <c r="AG30" s="37">
        <f>SUM(AG31:AG41)</f>
        <v>64400000</v>
      </c>
      <c r="AH30" s="37">
        <f>SUM(AH31:AH41)</f>
        <v>76121778.670000002</v>
      </c>
      <c r="AI30" s="37">
        <v>59537050.07</v>
      </c>
      <c r="AJ30" s="18">
        <f t="shared" si="97"/>
        <v>1.1820151967391304</v>
      </c>
      <c r="AK30" s="18">
        <f t="shared" si="122"/>
        <v>1.2785614769374818</v>
      </c>
      <c r="AL30" s="37">
        <f>SUM(AL31:AL41)</f>
        <v>16000</v>
      </c>
      <c r="AM30" s="37">
        <f>SUM(AM31:AM41)</f>
        <v>10640</v>
      </c>
      <c r="AN30" s="37">
        <v>14410</v>
      </c>
      <c r="AO30" s="18">
        <f t="shared" si="98"/>
        <v>0.66500000000000004</v>
      </c>
      <c r="AP30" s="18">
        <f t="shared" si="123"/>
        <v>0.73837612768910477</v>
      </c>
      <c r="AQ30" s="37">
        <f>SUM(AQ31:AQ41)</f>
        <v>12221355.179999998</v>
      </c>
      <c r="AR30" s="37">
        <f>SUM(AR31:AR41)</f>
        <v>12185700.649999999</v>
      </c>
      <c r="AS30" s="37">
        <v>10669120.579999998</v>
      </c>
      <c r="AT30" s="18">
        <f t="shared" si="99"/>
        <v>0.99708260422229222</v>
      </c>
      <c r="AU30" s="18">
        <f t="shared" si="124"/>
        <v>1.1421466800968521</v>
      </c>
      <c r="AV30" s="37">
        <f>SUM(AV31:AV41)</f>
        <v>0</v>
      </c>
      <c r="AW30" s="37">
        <f>SUM(AW31:AW41)</f>
        <v>0</v>
      </c>
      <c r="AX30" s="37">
        <v>0</v>
      </c>
      <c r="AY30" s="18" t="str">
        <f t="shared" si="100"/>
        <v xml:space="preserve"> </v>
      </c>
      <c r="AZ30" s="18" t="str">
        <f t="shared" si="125"/>
        <v xml:space="preserve"> </v>
      </c>
      <c r="BA30" s="37">
        <f>SUM(BA31:BA41)</f>
        <v>229313.33</v>
      </c>
      <c r="BB30" s="37">
        <f>SUM(BB31:BB41)</f>
        <v>229177.22999999998</v>
      </c>
      <c r="BC30" s="37">
        <v>90207.83</v>
      </c>
      <c r="BD30" s="18">
        <f t="shared" si="101"/>
        <v>0.99940648892936135</v>
      </c>
      <c r="BE30" s="18" t="str">
        <f t="shared" si="126"/>
        <v>св.200</v>
      </c>
      <c r="BF30" s="37">
        <f>SUM(BF31:BF41)</f>
        <v>218000</v>
      </c>
      <c r="BG30" s="37">
        <f>SUM(BG31:BG41)</f>
        <v>199254</v>
      </c>
      <c r="BH30" s="37">
        <v>200407.33</v>
      </c>
      <c r="BI30" s="18">
        <f t="shared" si="102"/>
        <v>0.91400917431192663</v>
      </c>
      <c r="BJ30" s="18">
        <f t="shared" si="127"/>
        <v>0.99424507077660285</v>
      </c>
      <c r="BK30" s="37">
        <f>SUM(BK31:BK41)</f>
        <v>209100</v>
      </c>
      <c r="BL30" s="37">
        <f>SUM(BL31:BL41)</f>
        <v>209332.93</v>
      </c>
      <c r="BM30" s="37">
        <v>184161</v>
      </c>
      <c r="BN30" s="18">
        <f t="shared" si="103"/>
        <v>1.0011139646102343</v>
      </c>
      <c r="BO30" s="18">
        <f t="shared" si="128"/>
        <v>1.1366843685688066</v>
      </c>
      <c r="BP30" s="37">
        <f>SUM(BP31:BP41)</f>
        <v>4825200</v>
      </c>
      <c r="BQ30" s="37">
        <f>SUM(BQ31:BQ41)</f>
        <v>4899130.4700000007</v>
      </c>
      <c r="BR30" s="37">
        <v>4857584.8099999996</v>
      </c>
      <c r="BS30" s="18">
        <f t="shared" si="104"/>
        <v>1.0153217421039544</v>
      </c>
      <c r="BT30" s="18">
        <f t="shared" si="129"/>
        <v>1.0085527400189644</v>
      </c>
      <c r="BU30" s="37">
        <f>SUM(BU31:BU41)</f>
        <v>1546915.26</v>
      </c>
      <c r="BV30" s="37">
        <f>SUM(BV31:BV41)</f>
        <v>1447203.59</v>
      </c>
      <c r="BW30" s="37">
        <v>1082836.56</v>
      </c>
      <c r="BX30" s="18">
        <f t="shared" si="105"/>
        <v>0.93554160814212928</v>
      </c>
      <c r="BY30" s="18">
        <f t="shared" si="130"/>
        <v>1.3364930991986455</v>
      </c>
      <c r="BZ30" s="37">
        <f>SUM(BZ31:BZ41)</f>
        <v>1690720</v>
      </c>
      <c r="CA30" s="37">
        <f>SUM(CA31:CA41)</f>
        <v>1690720</v>
      </c>
      <c r="CB30" s="37">
        <v>1694870.83</v>
      </c>
      <c r="CC30" s="18">
        <f t="shared" si="106"/>
        <v>1</v>
      </c>
      <c r="CD30" s="18">
        <f t="shared" si="131"/>
        <v>0.99755094610956274</v>
      </c>
      <c r="CE30" s="37">
        <f>SUM(CE31:CE41)</f>
        <v>1674520</v>
      </c>
      <c r="CF30" s="37">
        <f>SUM(CF31:CF41)</f>
        <v>1674520</v>
      </c>
      <c r="CG30" s="21">
        <v>841315.44</v>
      </c>
      <c r="CH30" s="18">
        <f t="shared" si="107"/>
        <v>1</v>
      </c>
      <c r="CI30" s="18">
        <f t="shared" si="132"/>
        <v>1.9903592878314467</v>
      </c>
      <c r="CJ30" s="37">
        <f>SUM(CJ31:CJ41)</f>
        <v>0</v>
      </c>
      <c r="CK30" s="37">
        <f>SUM(CK31:CK41)</f>
        <v>0</v>
      </c>
      <c r="CL30" s="37">
        <v>0</v>
      </c>
      <c r="CM30" s="18" t="str">
        <f t="shared" si="108"/>
        <v xml:space="preserve"> </v>
      </c>
      <c r="CN30" s="18" t="str">
        <f t="shared" si="133"/>
        <v xml:space="preserve"> </v>
      </c>
      <c r="CO30" s="37">
        <f>SUM(CO31:CO41)</f>
        <v>1674520</v>
      </c>
      <c r="CP30" s="37">
        <f>SUM(CP31:CP41)</f>
        <v>1674520</v>
      </c>
      <c r="CQ30" s="37">
        <v>841315.44</v>
      </c>
      <c r="CR30" s="18">
        <f t="shared" si="109"/>
        <v>1</v>
      </c>
      <c r="CS30" s="18">
        <f t="shared" si="134"/>
        <v>1.9903592878314467</v>
      </c>
      <c r="CT30" s="37">
        <f>SUM(CT31:CT41)</f>
        <v>0</v>
      </c>
      <c r="CU30" s="37">
        <f>SUM(CU31:CU41)</f>
        <v>0</v>
      </c>
      <c r="CV30" s="37">
        <v>0</v>
      </c>
      <c r="CW30" s="18" t="str">
        <f t="shared" si="110"/>
        <v xml:space="preserve"> </v>
      </c>
      <c r="CX30" s="18" t="str">
        <f t="shared" si="135"/>
        <v xml:space="preserve"> </v>
      </c>
      <c r="CY30" s="37">
        <f>SUM(CY31:CY41)</f>
        <v>0</v>
      </c>
      <c r="CZ30" s="37">
        <f>SUM(CZ31:CZ41)</f>
        <v>0</v>
      </c>
      <c r="DA30" s="37">
        <v>0</v>
      </c>
      <c r="DB30" s="18" t="str">
        <f t="shared" si="111"/>
        <v xml:space="preserve"> </v>
      </c>
      <c r="DC30" s="18" t="str">
        <f t="shared" si="136"/>
        <v xml:space="preserve"> </v>
      </c>
      <c r="DD30" s="37">
        <f>SUM(DD31:DD41)</f>
        <v>130800</v>
      </c>
      <c r="DE30" s="37">
        <f>SUM(DE31:DE41)</f>
        <v>130800</v>
      </c>
      <c r="DF30" s="37">
        <v>80792.929999999993</v>
      </c>
      <c r="DG30" s="18">
        <f t="shared" si="112"/>
        <v>1</v>
      </c>
      <c r="DH30" s="18">
        <f t="shared" si="113"/>
        <v>1.6189535396228361</v>
      </c>
      <c r="DI30" s="37">
        <f>SUM(DI31:DI41)</f>
        <v>8745.69</v>
      </c>
      <c r="DJ30" s="37">
        <v>-403.98</v>
      </c>
      <c r="DK30" s="18">
        <f t="shared" si="137"/>
        <v>-21.648819248477647</v>
      </c>
      <c r="DL30" s="37">
        <f>SUM(DL31:DL41)</f>
        <v>0</v>
      </c>
      <c r="DM30" s="37">
        <f>SUM(DM31:DM41)</f>
        <v>0</v>
      </c>
      <c r="DN30" s="37">
        <v>0</v>
      </c>
      <c r="DO30" s="18" t="str">
        <f t="shared" si="114"/>
        <v xml:space="preserve"> </v>
      </c>
      <c r="DP30" s="18" t="str">
        <f t="shared" si="138"/>
        <v xml:space="preserve"> </v>
      </c>
      <c r="DQ30" s="37">
        <f>SUM(DQ31:DQ41)</f>
        <v>1696786.5899999999</v>
      </c>
      <c r="DR30" s="37">
        <f>SUM(DR31:DR41)</f>
        <v>1696786.5899999999</v>
      </c>
      <c r="DS30" s="37">
        <v>1637334.61</v>
      </c>
      <c r="DT30" s="18">
        <f t="shared" si="115"/>
        <v>1</v>
      </c>
      <c r="DU30" s="18">
        <f t="shared" si="139"/>
        <v>1.036310220059417</v>
      </c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</row>
    <row r="31" spans="1:144" s="23" customFormat="1" ht="16.5" customHeight="1" outlineLevel="1" x14ac:dyDescent="0.25">
      <c r="A31" s="10">
        <f>A29+1</f>
        <v>21</v>
      </c>
      <c r="B31" s="6" t="s">
        <v>73</v>
      </c>
      <c r="C31" s="19">
        <f t="shared" ref="C31" si="197">H31+AQ31</f>
        <v>4550909.8100000005</v>
      </c>
      <c r="D31" s="19">
        <f t="shared" ref="D31" si="198">I31+AR31</f>
        <v>4909632.54</v>
      </c>
      <c r="E31" s="19">
        <v>4347209.5</v>
      </c>
      <c r="F31" s="20">
        <f>IF(D31&lt;=0," ",IF(D31/C31*100&gt;200,"СВ.200",D31/C31))</f>
        <v>1.0788243988513584</v>
      </c>
      <c r="G31" s="20">
        <f t="shared" si="91"/>
        <v>1.1293756466073237</v>
      </c>
      <c r="H31" s="19">
        <f t="shared" ref="H31" si="199">M31+R31+W31+AB31+AG31+AL31</f>
        <v>2517500</v>
      </c>
      <c r="I31" s="19">
        <f t="shared" ref="I31" si="200">N31+S31+X31+AC31+AH31+AM31</f>
        <v>2857936.7</v>
      </c>
      <c r="J31" s="16">
        <v>2196386.6799999997</v>
      </c>
      <c r="K31" s="20">
        <f t="shared" si="92"/>
        <v>1.1352280834160875</v>
      </c>
      <c r="L31" s="20">
        <f t="shared" si="144"/>
        <v>1.301199249669462</v>
      </c>
      <c r="M31" s="19">
        <v>429500</v>
      </c>
      <c r="N31" s="19">
        <v>507946.15</v>
      </c>
      <c r="O31" s="25">
        <v>558054.5</v>
      </c>
      <c r="P31" s="20">
        <f t="shared" si="93"/>
        <v>1.1826452852153668</v>
      </c>
      <c r="Q31" s="20">
        <f t="shared" si="118"/>
        <v>0.91020885952895281</v>
      </c>
      <c r="R31" s="19"/>
      <c r="S31" s="19"/>
      <c r="T31" s="25"/>
      <c r="U31" s="20" t="str">
        <f t="shared" si="94"/>
        <v xml:space="preserve"> </v>
      </c>
      <c r="V31" s="20" t="str">
        <f t="shared" si="119"/>
        <v xml:space="preserve"> </v>
      </c>
      <c r="W31" s="19">
        <v>27000</v>
      </c>
      <c r="X31" s="19">
        <v>27726.9</v>
      </c>
      <c r="Y31" s="25">
        <v>48715.99</v>
      </c>
      <c r="Z31" s="20">
        <f t="shared" si="95"/>
        <v>1.0269222222222223</v>
      </c>
      <c r="AA31" s="20">
        <f t="shared" si="120"/>
        <v>0.56915398824903285</v>
      </c>
      <c r="AB31" s="19">
        <v>210000</v>
      </c>
      <c r="AC31" s="19">
        <v>273116.17</v>
      </c>
      <c r="AD31" s="25">
        <v>286036.05</v>
      </c>
      <c r="AE31" s="20">
        <f t="shared" si="96"/>
        <v>1.3005531904761904</v>
      </c>
      <c r="AF31" s="20">
        <f t="shared" si="121"/>
        <v>0.9548312878743781</v>
      </c>
      <c r="AG31" s="19">
        <v>1850000</v>
      </c>
      <c r="AH31" s="19">
        <v>2047847.48</v>
      </c>
      <c r="AI31" s="25">
        <v>1302580.1399999999</v>
      </c>
      <c r="AJ31" s="20">
        <f t="shared" si="97"/>
        <v>1.1069445837837837</v>
      </c>
      <c r="AK31" s="20">
        <f t="shared" si="122"/>
        <v>1.572147015845029</v>
      </c>
      <c r="AL31" s="19">
        <v>1000</v>
      </c>
      <c r="AM31" s="19">
        <v>1300</v>
      </c>
      <c r="AN31" s="25">
        <v>1000</v>
      </c>
      <c r="AO31" s="20">
        <f t="shared" si="98"/>
        <v>1.3</v>
      </c>
      <c r="AP31" s="20">
        <f t="shared" si="123"/>
        <v>1.3</v>
      </c>
      <c r="AQ31" s="19">
        <f t="shared" ref="AQ31" si="201">AV31+BA31+BF31+BK31+BP31+BU31+BZ31+CE31+CT31+CY31+DD31+DL31+DQ31</f>
        <v>2033409.81</v>
      </c>
      <c r="AR31" s="19">
        <f t="shared" ref="AR31" si="202">AW31+BB31+BG31+BL31+BQ31+BV31+CA31+CF31+CU31+CZ31+DE31+DI31+DM31+DR31</f>
        <v>2051695.84</v>
      </c>
      <c r="AS31" s="34">
        <v>2150822.8200000003</v>
      </c>
      <c r="AT31" s="20">
        <f t="shared" si="99"/>
        <v>1.0089927912760488</v>
      </c>
      <c r="AU31" s="20">
        <f t="shared" si="124"/>
        <v>0.95391206608083123</v>
      </c>
      <c r="AV31" s="19"/>
      <c r="AW31" s="19"/>
      <c r="AX31" s="25"/>
      <c r="AY31" s="20" t="str">
        <f t="shared" si="100"/>
        <v xml:space="preserve"> </v>
      </c>
      <c r="AZ31" s="20" t="str">
        <f t="shared" si="125"/>
        <v xml:space="preserve"> </v>
      </c>
      <c r="BA31" s="19"/>
      <c r="BB31" s="19"/>
      <c r="BC31" s="25"/>
      <c r="BD31" s="20" t="str">
        <f t="shared" si="101"/>
        <v xml:space="preserve"> </v>
      </c>
      <c r="BE31" s="20" t="str">
        <f t="shared" si="126"/>
        <v xml:space="preserve"> </v>
      </c>
      <c r="BF31" s="19"/>
      <c r="BG31" s="19"/>
      <c r="BH31" s="25"/>
      <c r="BI31" s="20" t="str">
        <f t="shared" si="102"/>
        <v xml:space="preserve"> </v>
      </c>
      <c r="BJ31" s="20" t="str">
        <f t="shared" si="127"/>
        <v xml:space="preserve"> </v>
      </c>
      <c r="BK31" s="19"/>
      <c r="BL31" s="19"/>
      <c r="BM31" s="25"/>
      <c r="BN31" s="20" t="str">
        <f t="shared" si="103"/>
        <v xml:space="preserve"> </v>
      </c>
      <c r="BO31" s="20" t="str">
        <f t="shared" si="128"/>
        <v xml:space="preserve"> </v>
      </c>
      <c r="BP31" s="19">
        <v>200000</v>
      </c>
      <c r="BQ31" s="19">
        <v>218286.03</v>
      </c>
      <c r="BR31" s="25">
        <v>186419.76</v>
      </c>
      <c r="BS31" s="20">
        <f t="shared" si="104"/>
        <v>1.0914301500000001</v>
      </c>
      <c r="BT31" s="20">
        <f t="shared" si="129"/>
        <v>1.1709382631969916</v>
      </c>
      <c r="BU31" s="19">
        <v>30.22</v>
      </c>
      <c r="BV31" s="19">
        <v>30.22</v>
      </c>
      <c r="BW31" s="25">
        <v>59.25</v>
      </c>
      <c r="BX31" s="20">
        <f t="shared" si="105"/>
        <v>1</v>
      </c>
      <c r="BY31" s="20">
        <f t="shared" si="130"/>
        <v>0.51004219409282703</v>
      </c>
      <c r="BZ31" s="19">
        <v>340720</v>
      </c>
      <c r="CA31" s="19">
        <v>340720</v>
      </c>
      <c r="CB31" s="25">
        <v>1074945.83</v>
      </c>
      <c r="CC31" s="20">
        <f t="shared" si="106"/>
        <v>1</v>
      </c>
      <c r="CD31" s="20">
        <f t="shared" si="131"/>
        <v>0.31696480928718052</v>
      </c>
      <c r="CE31" s="19">
        <f t="shared" ref="CE31" si="203">CJ31+CO31</f>
        <v>1270620</v>
      </c>
      <c r="CF31" s="19">
        <f t="shared" ref="CF31" si="204">CK31+CP31</f>
        <v>1270620</v>
      </c>
      <c r="CG31" s="19">
        <v>748398</v>
      </c>
      <c r="CH31" s="20">
        <f t="shared" si="107"/>
        <v>1</v>
      </c>
      <c r="CI31" s="20">
        <f t="shared" si="132"/>
        <v>1.697786471903987</v>
      </c>
      <c r="CJ31" s="19"/>
      <c r="CK31" s="19"/>
      <c r="CL31" s="25"/>
      <c r="CM31" s="20" t="str">
        <f t="shared" si="108"/>
        <v xml:space="preserve"> </v>
      </c>
      <c r="CN31" s="20" t="str">
        <f t="shared" si="133"/>
        <v xml:space="preserve"> </v>
      </c>
      <c r="CO31" s="19">
        <v>1270620</v>
      </c>
      <c r="CP31" s="19">
        <v>1270620</v>
      </c>
      <c r="CQ31" s="25">
        <v>748398</v>
      </c>
      <c r="CR31" s="20">
        <f t="shared" si="109"/>
        <v>1</v>
      </c>
      <c r="CS31" s="20">
        <f t="shared" si="134"/>
        <v>1.697786471903987</v>
      </c>
      <c r="CT31" s="19"/>
      <c r="CU31" s="19"/>
      <c r="CV31" s="25"/>
      <c r="CW31" s="20" t="str">
        <f t="shared" si="110"/>
        <v xml:space="preserve"> </v>
      </c>
      <c r="CX31" s="20" t="str">
        <f t="shared" si="135"/>
        <v xml:space="preserve"> </v>
      </c>
      <c r="CY31" s="19"/>
      <c r="CZ31" s="19"/>
      <c r="DA31" s="25"/>
      <c r="DB31" s="20" t="str">
        <f t="shared" si="111"/>
        <v xml:space="preserve"> </v>
      </c>
      <c r="DC31" s="20" t="str">
        <f t="shared" si="136"/>
        <v xml:space="preserve"> </v>
      </c>
      <c r="DD31" s="19"/>
      <c r="DE31" s="19"/>
      <c r="DF31" s="25"/>
      <c r="DG31" s="20" t="str">
        <f t="shared" si="112"/>
        <v xml:space="preserve"> </v>
      </c>
      <c r="DH31" s="20" t="str">
        <f t="shared" si="113"/>
        <v xml:space="preserve"> </v>
      </c>
      <c r="DI31" s="19"/>
      <c r="DJ31" s="25"/>
      <c r="DK31" s="42" t="str">
        <f t="shared" si="137"/>
        <v xml:space="preserve"> </v>
      </c>
      <c r="DL31" s="19"/>
      <c r="DM31" s="19"/>
      <c r="DN31" s="25"/>
      <c r="DO31" s="20" t="str">
        <f t="shared" si="114"/>
        <v xml:space="preserve"> </v>
      </c>
      <c r="DP31" s="20" t="str">
        <f t="shared" si="138"/>
        <v xml:space="preserve"> </v>
      </c>
      <c r="DQ31" s="19">
        <v>222039.59</v>
      </c>
      <c r="DR31" s="19">
        <v>222039.59</v>
      </c>
      <c r="DS31" s="25">
        <v>140999.98000000001</v>
      </c>
      <c r="DT31" s="20">
        <f t="shared" si="115"/>
        <v>1</v>
      </c>
      <c r="DU31" s="20">
        <f t="shared" si="139"/>
        <v>1.5747490886168918</v>
      </c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</row>
    <row r="32" spans="1:144" s="23" customFormat="1" ht="15.75" customHeight="1" outlineLevel="1" x14ac:dyDescent="0.25">
      <c r="A32" s="10">
        <v>22</v>
      </c>
      <c r="B32" s="6" t="s">
        <v>35</v>
      </c>
      <c r="C32" s="19">
        <f t="shared" ref="C32:C41" si="205">H32+AQ32</f>
        <v>18452357.43</v>
      </c>
      <c r="D32" s="19">
        <f t="shared" ref="D32:D41" si="206">I32+AR32</f>
        <v>25432019.649999999</v>
      </c>
      <c r="E32" s="19">
        <v>11823078.65</v>
      </c>
      <c r="F32" s="20">
        <f>IF(D32&lt;=0," ",IF(D32/C32*100&gt;200,"СВ.200",D32/C32))</f>
        <v>1.3782531444276276</v>
      </c>
      <c r="G32" s="20" t="str">
        <f t="shared" si="91"/>
        <v>св.200</v>
      </c>
      <c r="H32" s="19">
        <f t="shared" ref="H32:H41" si="207">M32+R32+W32+AB32+AG32+AL32</f>
        <v>17977500</v>
      </c>
      <c r="I32" s="19">
        <f t="shared" ref="I32:I41" si="208">N32+S32+X32+AC32+AH32+AM32</f>
        <v>24949515.109999999</v>
      </c>
      <c r="J32" s="16">
        <v>11462964.08</v>
      </c>
      <c r="K32" s="20">
        <f t="shared" si="92"/>
        <v>1.3878189464608539</v>
      </c>
      <c r="L32" s="20" t="str">
        <f t="shared" si="144"/>
        <v>св.200</v>
      </c>
      <c r="M32" s="19">
        <v>4275000</v>
      </c>
      <c r="N32" s="19">
        <v>4730633.55</v>
      </c>
      <c r="O32" s="25">
        <v>2470039.41</v>
      </c>
      <c r="P32" s="20">
        <f t="shared" si="93"/>
        <v>1.1065809473684209</v>
      </c>
      <c r="Q32" s="20">
        <f t="shared" si="118"/>
        <v>1.9152056970621369</v>
      </c>
      <c r="R32" s="19"/>
      <c r="S32" s="19"/>
      <c r="T32" s="25"/>
      <c r="U32" s="20" t="str">
        <f t="shared" si="94"/>
        <v xml:space="preserve"> </v>
      </c>
      <c r="V32" s="20" t="str">
        <f t="shared" si="119"/>
        <v xml:space="preserve"> </v>
      </c>
      <c r="W32" s="19">
        <v>1500</v>
      </c>
      <c r="X32" s="19">
        <v>1377.9</v>
      </c>
      <c r="Y32" s="25">
        <v>-83612.100000000006</v>
      </c>
      <c r="Z32" s="20">
        <f t="shared" si="95"/>
        <v>0.91860000000000008</v>
      </c>
      <c r="AA32" s="20">
        <f t="shared" si="120"/>
        <v>-1.6479672200554706E-2</v>
      </c>
      <c r="AB32" s="19">
        <v>700000</v>
      </c>
      <c r="AC32" s="19">
        <v>900943.8</v>
      </c>
      <c r="AD32" s="25">
        <v>833862.96</v>
      </c>
      <c r="AE32" s="20">
        <f t="shared" si="96"/>
        <v>1.2870625714285715</v>
      </c>
      <c r="AF32" s="20">
        <f t="shared" si="121"/>
        <v>1.0804458804597821</v>
      </c>
      <c r="AG32" s="19">
        <v>13000000</v>
      </c>
      <c r="AH32" s="19">
        <v>19315659.859999999</v>
      </c>
      <c r="AI32" s="25">
        <v>8241873.8099999996</v>
      </c>
      <c r="AJ32" s="20">
        <f t="shared" si="97"/>
        <v>1.4858199892307691</v>
      </c>
      <c r="AK32" s="20" t="str">
        <f t="shared" si="122"/>
        <v>св.200</v>
      </c>
      <c r="AL32" s="19">
        <v>1000</v>
      </c>
      <c r="AM32" s="19">
        <v>900</v>
      </c>
      <c r="AN32" s="25">
        <v>800</v>
      </c>
      <c r="AO32" s="20">
        <f t="shared" si="98"/>
        <v>0.9</v>
      </c>
      <c r="AP32" s="20">
        <f t="shared" si="123"/>
        <v>1.125</v>
      </c>
      <c r="AQ32" s="19">
        <f t="shared" ref="AQ32:AQ41" si="209">AV32+BA32+BF32+BK32+BP32+BU32+BZ32+CE32+CT32+CY32+DD32+DL32+DQ32</f>
        <v>474857.43</v>
      </c>
      <c r="AR32" s="19">
        <f t="shared" ref="AR32:AR41" si="210">AW32+BB32+BG32+BL32+BQ32+BV32+CA32+CF32+CU32+CZ32+DE32+DI32+DM32+DR32</f>
        <v>482504.54000000004</v>
      </c>
      <c r="AS32" s="34">
        <v>360114.56999999995</v>
      </c>
      <c r="AT32" s="20">
        <f t="shared" si="99"/>
        <v>1.0161040125243488</v>
      </c>
      <c r="AU32" s="20">
        <f t="shared" si="124"/>
        <v>1.3398639771781522</v>
      </c>
      <c r="AV32" s="19"/>
      <c r="AW32" s="19"/>
      <c r="AX32" s="25"/>
      <c r="AY32" s="20" t="str">
        <f t="shared" si="100"/>
        <v xml:space="preserve"> </v>
      </c>
      <c r="AZ32" s="20" t="str">
        <f t="shared" si="125"/>
        <v xml:space="preserve"> </v>
      </c>
      <c r="BA32" s="19"/>
      <c r="BB32" s="19"/>
      <c r="BC32" s="25"/>
      <c r="BD32" s="20" t="str">
        <f t="shared" si="101"/>
        <v xml:space="preserve"> </v>
      </c>
      <c r="BE32" s="20" t="str">
        <f t="shared" si="126"/>
        <v xml:space="preserve"> </v>
      </c>
      <c r="BF32" s="19"/>
      <c r="BG32" s="19"/>
      <c r="BH32" s="25"/>
      <c r="BI32" s="20" t="str">
        <f t="shared" si="102"/>
        <v xml:space="preserve"> </v>
      </c>
      <c r="BJ32" s="20" t="str">
        <f t="shared" si="127"/>
        <v xml:space="preserve"> </v>
      </c>
      <c r="BK32" s="19"/>
      <c r="BL32" s="19"/>
      <c r="BM32" s="25"/>
      <c r="BN32" s="20" t="str">
        <f t="shared" si="103"/>
        <v xml:space="preserve"> </v>
      </c>
      <c r="BO32" s="20" t="str">
        <f t="shared" si="128"/>
        <v xml:space="preserve"> </v>
      </c>
      <c r="BP32" s="19">
        <v>62000</v>
      </c>
      <c r="BQ32" s="19">
        <v>62118.82</v>
      </c>
      <c r="BR32" s="25">
        <v>50292.21</v>
      </c>
      <c r="BS32" s="20">
        <f t="shared" si="104"/>
        <v>1.0019164516129033</v>
      </c>
      <c r="BT32" s="20">
        <f t="shared" si="129"/>
        <v>1.2351578902577556</v>
      </c>
      <c r="BU32" s="19">
        <v>121381.63</v>
      </c>
      <c r="BV32" s="19">
        <v>121381.63</v>
      </c>
      <c r="BW32" s="25"/>
      <c r="BX32" s="20">
        <f t="shared" si="105"/>
        <v>1</v>
      </c>
      <c r="BY32" s="20" t="str">
        <f t="shared" si="130"/>
        <v xml:space="preserve"> </v>
      </c>
      <c r="BZ32" s="19"/>
      <c r="CA32" s="19"/>
      <c r="CB32" s="25">
        <v>79925</v>
      </c>
      <c r="CC32" s="20" t="str">
        <f t="shared" si="106"/>
        <v xml:space="preserve"> </v>
      </c>
      <c r="CD32" s="20">
        <f t="shared" si="131"/>
        <v>0</v>
      </c>
      <c r="CE32" s="19">
        <f t="shared" ref="CE32:CE41" si="211">CJ32+CO32</f>
        <v>0</v>
      </c>
      <c r="CF32" s="19">
        <f t="shared" ref="CF32:CF41" si="212">CK32+CP32</f>
        <v>0</v>
      </c>
      <c r="CG32" s="19"/>
      <c r="CH32" s="20" t="str">
        <f t="shared" si="107"/>
        <v xml:space="preserve"> </v>
      </c>
      <c r="CI32" s="20" t="str">
        <f t="shared" si="132"/>
        <v xml:space="preserve"> </v>
      </c>
      <c r="CJ32" s="19"/>
      <c r="CK32" s="19"/>
      <c r="CL32" s="25"/>
      <c r="CM32" s="20" t="str">
        <f t="shared" si="108"/>
        <v xml:space="preserve"> </v>
      </c>
      <c r="CN32" s="20" t="str">
        <f t="shared" si="133"/>
        <v xml:space="preserve"> </v>
      </c>
      <c r="CO32" s="19"/>
      <c r="CP32" s="19"/>
      <c r="CQ32" s="25"/>
      <c r="CR32" s="20" t="str">
        <f t="shared" si="109"/>
        <v xml:space="preserve"> </v>
      </c>
      <c r="CS32" s="20" t="str">
        <f t="shared" si="134"/>
        <v xml:space="preserve"> </v>
      </c>
      <c r="CT32" s="19"/>
      <c r="CU32" s="19"/>
      <c r="CV32" s="25"/>
      <c r="CW32" s="20" t="str">
        <f t="shared" si="110"/>
        <v xml:space="preserve"> </v>
      </c>
      <c r="CX32" s="20" t="str">
        <f t="shared" si="135"/>
        <v xml:space="preserve"> </v>
      </c>
      <c r="CY32" s="19"/>
      <c r="CZ32" s="19"/>
      <c r="DA32" s="25"/>
      <c r="DB32" s="20" t="str">
        <f t="shared" si="111"/>
        <v xml:space="preserve"> </v>
      </c>
      <c r="DC32" s="20" t="str">
        <f t="shared" si="136"/>
        <v xml:space="preserve"> </v>
      </c>
      <c r="DD32" s="19"/>
      <c r="DE32" s="19"/>
      <c r="DF32" s="25"/>
      <c r="DG32" s="20" t="str">
        <f t="shared" si="112"/>
        <v xml:space="preserve"> </v>
      </c>
      <c r="DH32" s="20" t="str">
        <f t="shared" si="113"/>
        <v xml:space="preserve"> </v>
      </c>
      <c r="DI32" s="19">
        <v>7528.29</v>
      </c>
      <c r="DJ32" s="25">
        <v>-1500</v>
      </c>
      <c r="DK32" s="42">
        <f t="shared" si="137"/>
        <v>-5.0188600000000001</v>
      </c>
      <c r="DL32" s="19"/>
      <c r="DM32" s="19"/>
      <c r="DN32" s="25"/>
      <c r="DO32" s="20" t="str">
        <f t="shared" si="114"/>
        <v xml:space="preserve"> </v>
      </c>
      <c r="DP32" s="20" t="str">
        <f t="shared" si="138"/>
        <v xml:space="preserve"> </v>
      </c>
      <c r="DQ32" s="19">
        <v>291475.8</v>
      </c>
      <c r="DR32" s="19">
        <v>291475.8</v>
      </c>
      <c r="DS32" s="25">
        <v>231397.36</v>
      </c>
      <c r="DT32" s="20">
        <f t="shared" si="115"/>
        <v>1</v>
      </c>
      <c r="DU32" s="20">
        <f t="shared" si="139"/>
        <v>1.2596332127557548</v>
      </c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</row>
    <row r="33" spans="1:144" s="23" customFormat="1" ht="15.75" customHeight="1" outlineLevel="1" x14ac:dyDescent="0.25">
      <c r="A33" s="10">
        <v>23</v>
      </c>
      <c r="B33" s="6" t="s">
        <v>27</v>
      </c>
      <c r="C33" s="19">
        <f t="shared" si="205"/>
        <v>9848300</v>
      </c>
      <c r="D33" s="19">
        <f t="shared" si="206"/>
        <v>10978843.690000001</v>
      </c>
      <c r="E33" s="19">
        <v>9680500.25</v>
      </c>
      <c r="F33" s="20">
        <f>IF(D33&lt;=0," ",IF(D33/C33*100&gt;200,"СВ.200",D33/C33))</f>
        <v>1.1147958216138827</v>
      </c>
      <c r="G33" s="20">
        <f t="shared" si="91"/>
        <v>1.1341194573080045</v>
      </c>
      <c r="H33" s="19">
        <f t="shared" si="207"/>
        <v>9065700</v>
      </c>
      <c r="I33" s="19">
        <f t="shared" si="208"/>
        <v>10212238.440000001</v>
      </c>
      <c r="J33" s="16">
        <v>9106670.8200000003</v>
      </c>
      <c r="K33" s="20">
        <f t="shared" si="92"/>
        <v>1.1264699295145439</v>
      </c>
      <c r="L33" s="20">
        <f t="shared" si="144"/>
        <v>1.1214019526841754</v>
      </c>
      <c r="M33" s="19">
        <v>3465000</v>
      </c>
      <c r="N33" s="19">
        <v>3736454.65</v>
      </c>
      <c r="O33" s="25">
        <v>4884693.62</v>
      </c>
      <c r="P33" s="20">
        <f t="shared" si="93"/>
        <v>1.0783418903318902</v>
      </c>
      <c r="Q33" s="20">
        <f t="shared" si="118"/>
        <v>0.76493121998509295</v>
      </c>
      <c r="R33" s="19"/>
      <c r="S33" s="19"/>
      <c r="T33" s="25"/>
      <c r="U33" s="20" t="str">
        <f t="shared" si="94"/>
        <v xml:space="preserve"> </v>
      </c>
      <c r="V33" s="20" t="str">
        <f t="shared" si="119"/>
        <v xml:space="preserve"> </v>
      </c>
      <c r="W33" s="19">
        <v>700</v>
      </c>
      <c r="X33" s="19">
        <v>716.7</v>
      </c>
      <c r="Y33" s="25">
        <v>-2571.9</v>
      </c>
      <c r="Z33" s="20">
        <f t="shared" si="95"/>
        <v>1.023857142857143</v>
      </c>
      <c r="AA33" s="20">
        <f t="shared" si="120"/>
        <v>-0.27866557797737085</v>
      </c>
      <c r="AB33" s="19">
        <v>900000</v>
      </c>
      <c r="AC33" s="19">
        <v>1162585.55</v>
      </c>
      <c r="AD33" s="25">
        <v>867121.82</v>
      </c>
      <c r="AE33" s="20">
        <f t="shared" si="96"/>
        <v>1.2917617222222222</v>
      </c>
      <c r="AF33" s="20">
        <f t="shared" si="121"/>
        <v>1.340740739288512</v>
      </c>
      <c r="AG33" s="19">
        <v>4700000</v>
      </c>
      <c r="AH33" s="19">
        <v>5312481.54</v>
      </c>
      <c r="AI33" s="25">
        <v>3357427.28</v>
      </c>
      <c r="AJ33" s="20">
        <f t="shared" si="97"/>
        <v>1.1303152212765957</v>
      </c>
      <c r="AK33" s="20">
        <f t="shared" si="122"/>
        <v>1.5823072540233842</v>
      </c>
      <c r="AL33" s="19"/>
      <c r="AM33" s="19"/>
      <c r="AN33" s="25"/>
      <c r="AO33" s="20" t="str">
        <f t="shared" si="98"/>
        <v xml:space="preserve"> </v>
      </c>
      <c r="AP33" s="20" t="str">
        <f t="shared" si="123"/>
        <v xml:space="preserve"> </v>
      </c>
      <c r="AQ33" s="19">
        <f t="shared" si="209"/>
        <v>782600</v>
      </c>
      <c r="AR33" s="19">
        <f t="shared" si="210"/>
        <v>766605.25</v>
      </c>
      <c r="AS33" s="34">
        <v>573829.42999999993</v>
      </c>
      <c r="AT33" s="20">
        <f t="shared" si="99"/>
        <v>0.97956203680040888</v>
      </c>
      <c r="AU33" s="20">
        <f t="shared" si="124"/>
        <v>1.3359462061748908</v>
      </c>
      <c r="AV33" s="19"/>
      <c r="AW33" s="19"/>
      <c r="AX33" s="25"/>
      <c r="AY33" s="20" t="str">
        <f t="shared" si="100"/>
        <v xml:space="preserve"> </v>
      </c>
      <c r="AZ33" s="20" t="str">
        <f t="shared" si="125"/>
        <v xml:space="preserve"> </v>
      </c>
      <c r="BA33" s="19"/>
      <c r="BB33" s="19"/>
      <c r="BC33" s="25"/>
      <c r="BD33" s="20" t="str">
        <f t="shared" si="101"/>
        <v xml:space="preserve"> </v>
      </c>
      <c r="BE33" s="20" t="str">
        <f t="shared" si="126"/>
        <v xml:space="preserve"> </v>
      </c>
      <c r="BF33" s="19"/>
      <c r="BG33" s="19"/>
      <c r="BH33" s="25"/>
      <c r="BI33" s="20" t="str">
        <f t="shared" si="102"/>
        <v xml:space="preserve"> </v>
      </c>
      <c r="BJ33" s="20" t="str">
        <f t="shared" si="127"/>
        <v xml:space="preserve"> </v>
      </c>
      <c r="BK33" s="19"/>
      <c r="BL33" s="19"/>
      <c r="BM33" s="25"/>
      <c r="BN33" s="20" t="str">
        <f t="shared" si="103"/>
        <v xml:space="preserve"> </v>
      </c>
      <c r="BO33" s="20" t="str">
        <f t="shared" si="128"/>
        <v xml:space="preserve"> </v>
      </c>
      <c r="BP33" s="19">
        <v>280000</v>
      </c>
      <c r="BQ33" s="19">
        <v>264005.25</v>
      </c>
      <c r="BR33" s="25">
        <v>180129.43</v>
      </c>
      <c r="BS33" s="20">
        <f t="shared" si="104"/>
        <v>0.94287589285714291</v>
      </c>
      <c r="BT33" s="20">
        <f t="shared" si="129"/>
        <v>1.4656419553428888</v>
      </c>
      <c r="BU33" s="19">
        <v>400600</v>
      </c>
      <c r="BV33" s="19">
        <v>400600</v>
      </c>
      <c r="BW33" s="25">
        <v>333700</v>
      </c>
      <c r="BX33" s="20">
        <f t="shared" si="105"/>
        <v>1</v>
      </c>
      <c r="BY33" s="20">
        <f t="shared" si="130"/>
        <v>1.2004794725801617</v>
      </c>
      <c r="BZ33" s="19"/>
      <c r="CA33" s="19"/>
      <c r="CB33" s="25"/>
      <c r="CC33" s="20" t="str">
        <f t="shared" si="106"/>
        <v xml:space="preserve"> </v>
      </c>
      <c r="CD33" s="20" t="str">
        <f t="shared" si="131"/>
        <v xml:space="preserve"> </v>
      </c>
      <c r="CE33" s="19">
        <f t="shared" si="211"/>
        <v>0</v>
      </c>
      <c r="CF33" s="19">
        <f t="shared" si="212"/>
        <v>0</v>
      </c>
      <c r="CG33" s="19"/>
      <c r="CH33" s="20" t="str">
        <f t="shared" si="107"/>
        <v xml:space="preserve"> </v>
      </c>
      <c r="CI33" s="20" t="str">
        <f t="shared" si="132"/>
        <v xml:space="preserve"> </v>
      </c>
      <c r="CJ33" s="19"/>
      <c r="CK33" s="19"/>
      <c r="CL33" s="25"/>
      <c r="CM33" s="20" t="str">
        <f t="shared" si="108"/>
        <v xml:space="preserve"> </v>
      </c>
      <c r="CN33" s="20" t="str">
        <f t="shared" si="133"/>
        <v xml:space="preserve"> </v>
      </c>
      <c r="CO33" s="19"/>
      <c r="CP33" s="19"/>
      <c r="CQ33" s="25"/>
      <c r="CR33" s="20" t="str">
        <f t="shared" si="109"/>
        <v xml:space="preserve"> </v>
      </c>
      <c r="CS33" s="20" t="str">
        <f t="shared" si="134"/>
        <v xml:space="preserve"> </v>
      </c>
      <c r="CT33" s="19"/>
      <c r="CU33" s="19"/>
      <c r="CV33" s="25"/>
      <c r="CW33" s="20" t="str">
        <f t="shared" si="110"/>
        <v xml:space="preserve"> </v>
      </c>
      <c r="CX33" s="20" t="str">
        <f t="shared" si="135"/>
        <v xml:space="preserve"> </v>
      </c>
      <c r="CY33" s="19"/>
      <c r="CZ33" s="19"/>
      <c r="DA33" s="25"/>
      <c r="DB33" s="20" t="str">
        <f t="shared" si="111"/>
        <v xml:space="preserve"> </v>
      </c>
      <c r="DC33" s="20" t="str">
        <f t="shared" si="136"/>
        <v xml:space="preserve"> </v>
      </c>
      <c r="DD33" s="19"/>
      <c r="DE33" s="19"/>
      <c r="DF33" s="25"/>
      <c r="DG33" s="20" t="str">
        <f t="shared" si="112"/>
        <v xml:space="preserve"> </v>
      </c>
      <c r="DH33" s="20" t="str">
        <f t="shared" si="113"/>
        <v xml:space="preserve"> </v>
      </c>
      <c r="DI33" s="19"/>
      <c r="DJ33" s="25"/>
      <c r="DK33" s="42" t="str">
        <f t="shared" si="137"/>
        <v xml:space="preserve"> </v>
      </c>
      <c r="DL33" s="19"/>
      <c r="DM33" s="19"/>
      <c r="DN33" s="25"/>
      <c r="DO33" s="20" t="str">
        <f t="shared" si="114"/>
        <v xml:space="preserve"> </v>
      </c>
      <c r="DP33" s="20" t="str">
        <f t="shared" si="138"/>
        <v xml:space="preserve"> </v>
      </c>
      <c r="DQ33" s="19">
        <v>102000</v>
      </c>
      <c r="DR33" s="19">
        <v>102000</v>
      </c>
      <c r="DS33" s="25">
        <v>60000</v>
      </c>
      <c r="DT33" s="20">
        <f t="shared" si="115"/>
        <v>1</v>
      </c>
      <c r="DU33" s="20">
        <f t="shared" si="139"/>
        <v>1.7</v>
      </c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</row>
    <row r="34" spans="1:144" s="23" customFormat="1" ht="15.75" customHeight="1" outlineLevel="1" x14ac:dyDescent="0.25">
      <c r="A34" s="10">
        <v>24</v>
      </c>
      <c r="B34" s="6" t="s">
        <v>65</v>
      </c>
      <c r="C34" s="19">
        <f t="shared" si="205"/>
        <v>10587480.77</v>
      </c>
      <c r="D34" s="19">
        <f t="shared" si="206"/>
        <v>11689105.260000002</v>
      </c>
      <c r="E34" s="39">
        <v>10467672.640000001</v>
      </c>
      <c r="F34" s="20">
        <f>IF(D34&lt;=0," ",IF(D34/C34*100&gt;200,"СВ.200",D34/C34))</f>
        <v>1.1040497275916188</v>
      </c>
      <c r="G34" s="20">
        <f t="shared" si="91"/>
        <v>1.1166861691234549</v>
      </c>
      <c r="H34" s="19">
        <f t="shared" si="207"/>
        <v>9570000</v>
      </c>
      <c r="I34" s="19">
        <f t="shared" si="208"/>
        <v>10700932.460000001</v>
      </c>
      <c r="J34" s="16">
        <v>9955150.7599999998</v>
      </c>
      <c r="K34" s="20">
        <f t="shared" si="92"/>
        <v>1.1181747607105539</v>
      </c>
      <c r="L34" s="20">
        <f t="shared" si="144"/>
        <v>1.0749141542885083</v>
      </c>
      <c r="M34" s="19">
        <v>2570000</v>
      </c>
      <c r="N34" s="19">
        <v>2892632.95</v>
      </c>
      <c r="O34" s="25">
        <v>2473130.38</v>
      </c>
      <c r="P34" s="20">
        <f t="shared" si="93"/>
        <v>1.1255381128404669</v>
      </c>
      <c r="Q34" s="20">
        <f t="shared" si="118"/>
        <v>1.1696241222834358</v>
      </c>
      <c r="R34" s="19"/>
      <c r="S34" s="19"/>
      <c r="T34" s="25"/>
      <c r="U34" s="20" t="str">
        <f t="shared" si="94"/>
        <v xml:space="preserve"> </v>
      </c>
      <c r="V34" s="20" t="str">
        <f t="shared" si="119"/>
        <v xml:space="preserve"> </v>
      </c>
      <c r="W34" s="19"/>
      <c r="X34" s="19"/>
      <c r="Y34" s="25"/>
      <c r="Z34" s="20" t="str">
        <f t="shared" si="95"/>
        <v xml:space="preserve"> </v>
      </c>
      <c r="AA34" s="20" t="str">
        <f t="shared" si="120"/>
        <v xml:space="preserve"> </v>
      </c>
      <c r="AB34" s="19">
        <v>500000</v>
      </c>
      <c r="AC34" s="19">
        <v>592187.61</v>
      </c>
      <c r="AD34" s="25">
        <v>531658.01</v>
      </c>
      <c r="AE34" s="20">
        <f t="shared" si="96"/>
        <v>1.18437522</v>
      </c>
      <c r="AF34" s="20">
        <f t="shared" si="121"/>
        <v>1.1138506311604333</v>
      </c>
      <c r="AG34" s="19">
        <v>6500000</v>
      </c>
      <c r="AH34" s="19">
        <v>7216111.9000000004</v>
      </c>
      <c r="AI34" s="25">
        <v>6950362.3700000001</v>
      </c>
      <c r="AJ34" s="20">
        <f t="shared" si="97"/>
        <v>1.1101710615384617</v>
      </c>
      <c r="AK34" s="20">
        <f t="shared" si="122"/>
        <v>1.0382353488714575</v>
      </c>
      <c r="AL34" s="19"/>
      <c r="AM34" s="19"/>
      <c r="AN34" s="25"/>
      <c r="AO34" s="20" t="str">
        <f t="shared" si="98"/>
        <v xml:space="preserve"> </v>
      </c>
      <c r="AP34" s="20" t="str">
        <f t="shared" si="123"/>
        <v xml:space="preserve"> </v>
      </c>
      <c r="AQ34" s="19">
        <f t="shared" si="209"/>
        <v>1017480.77</v>
      </c>
      <c r="AR34" s="19">
        <f t="shared" si="210"/>
        <v>988172.80000000005</v>
      </c>
      <c r="AS34" s="34">
        <v>512521.88</v>
      </c>
      <c r="AT34" s="20">
        <f t="shared" si="99"/>
        <v>0.97119555389729872</v>
      </c>
      <c r="AU34" s="20">
        <f t="shared" si="124"/>
        <v>1.9280597347375688</v>
      </c>
      <c r="AV34" s="19"/>
      <c r="AW34" s="19"/>
      <c r="AX34" s="25"/>
      <c r="AY34" s="20" t="str">
        <f t="shared" si="100"/>
        <v xml:space="preserve"> </v>
      </c>
      <c r="AZ34" s="20" t="str">
        <f t="shared" si="125"/>
        <v xml:space="preserve"> </v>
      </c>
      <c r="BA34" s="19"/>
      <c r="BB34" s="19"/>
      <c r="BC34" s="25"/>
      <c r="BD34" s="20" t="str">
        <f t="shared" si="101"/>
        <v xml:space="preserve"> </v>
      </c>
      <c r="BE34" s="20" t="str">
        <f t="shared" si="126"/>
        <v xml:space="preserve"> </v>
      </c>
      <c r="BF34" s="19"/>
      <c r="BG34" s="19"/>
      <c r="BH34" s="25"/>
      <c r="BI34" s="20" t="str">
        <f t="shared" si="102"/>
        <v xml:space="preserve"> </v>
      </c>
      <c r="BJ34" s="20" t="str">
        <f t="shared" si="127"/>
        <v xml:space="preserve"> </v>
      </c>
      <c r="BK34" s="19"/>
      <c r="BL34" s="19"/>
      <c r="BM34" s="25"/>
      <c r="BN34" s="20" t="str">
        <f t="shared" si="103"/>
        <v xml:space="preserve"> </v>
      </c>
      <c r="BO34" s="20" t="str">
        <f t="shared" si="128"/>
        <v xml:space="preserve"> </v>
      </c>
      <c r="BP34" s="19">
        <v>400000</v>
      </c>
      <c r="BQ34" s="19">
        <v>410692.03</v>
      </c>
      <c r="BR34" s="25">
        <v>448825.59999999998</v>
      </c>
      <c r="BS34" s="20">
        <f t="shared" si="104"/>
        <v>1.0267300750000001</v>
      </c>
      <c r="BT34" s="20">
        <f t="shared" si="129"/>
        <v>0.91503699878081834</v>
      </c>
      <c r="BU34" s="19">
        <v>47096.3</v>
      </c>
      <c r="BV34" s="19">
        <v>7096.3</v>
      </c>
      <c r="BW34" s="25">
        <v>3187.78</v>
      </c>
      <c r="BX34" s="20">
        <f t="shared" si="105"/>
        <v>0.1506763800977996</v>
      </c>
      <c r="BY34" s="20" t="str">
        <f t="shared" si="130"/>
        <v>св.200</v>
      </c>
      <c r="BZ34" s="19">
        <v>177000</v>
      </c>
      <c r="CA34" s="19">
        <v>177000</v>
      </c>
      <c r="CB34" s="25"/>
      <c r="CC34" s="20">
        <f t="shared" si="106"/>
        <v>1</v>
      </c>
      <c r="CD34" s="20" t="str">
        <f t="shared" si="131"/>
        <v xml:space="preserve"> </v>
      </c>
      <c r="CE34" s="19">
        <f t="shared" si="211"/>
        <v>0</v>
      </c>
      <c r="CF34" s="19">
        <f t="shared" si="212"/>
        <v>0</v>
      </c>
      <c r="CG34" s="19"/>
      <c r="CH34" s="20" t="str">
        <f t="shared" si="107"/>
        <v xml:space="preserve"> </v>
      </c>
      <c r="CI34" s="20" t="str">
        <f t="shared" si="132"/>
        <v xml:space="preserve"> </v>
      </c>
      <c r="CJ34" s="19"/>
      <c r="CK34" s="19"/>
      <c r="CL34" s="25"/>
      <c r="CM34" s="20" t="str">
        <f t="shared" si="108"/>
        <v xml:space="preserve"> </v>
      </c>
      <c r="CN34" s="20" t="str">
        <f t="shared" si="133"/>
        <v xml:space="preserve"> </v>
      </c>
      <c r="CO34" s="19"/>
      <c r="CP34" s="19"/>
      <c r="CQ34" s="25"/>
      <c r="CR34" s="20" t="str">
        <f t="shared" si="109"/>
        <v xml:space="preserve"> </v>
      </c>
      <c r="CS34" s="20" t="str">
        <f t="shared" si="134"/>
        <v xml:space="preserve"> </v>
      </c>
      <c r="CT34" s="19"/>
      <c r="CU34" s="19"/>
      <c r="CV34" s="25"/>
      <c r="CW34" s="20" t="str">
        <f t="shared" si="110"/>
        <v xml:space="preserve"> </v>
      </c>
      <c r="CX34" s="20" t="str">
        <f t="shared" si="135"/>
        <v xml:space="preserve"> </v>
      </c>
      <c r="CY34" s="19"/>
      <c r="CZ34" s="19"/>
      <c r="DA34" s="25"/>
      <c r="DB34" s="20" t="str">
        <f t="shared" si="111"/>
        <v xml:space="preserve"> </v>
      </c>
      <c r="DC34" s="20" t="str">
        <f t="shared" si="136"/>
        <v xml:space="preserve"> </v>
      </c>
      <c r="DD34" s="19"/>
      <c r="DE34" s="19"/>
      <c r="DF34" s="25"/>
      <c r="DG34" s="20" t="str">
        <f t="shared" si="112"/>
        <v xml:space="preserve"> </v>
      </c>
      <c r="DH34" s="20" t="str">
        <f t="shared" si="113"/>
        <v xml:space="preserve"> </v>
      </c>
      <c r="DI34" s="19"/>
      <c r="DJ34" s="25"/>
      <c r="DK34" s="42" t="str">
        <f t="shared" si="137"/>
        <v xml:space="preserve"> </v>
      </c>
      <c r="DL34" s="19"/>
      <c r="DM34" s="19"/>
      <c r="DN34" s="25"/>
      <c r="DO34" s="20" t="str">
        <f t="shared" si="114"/>
        <v xml:space="preserve"> </v>
      </c>
      <c r="DP34" s="20" t="str">
        <f t="shared" si="138"/>
        <v xml:space="preserve"> </v>
      </c>
      <c r="DQ34" s="19">
        <v>393384.47</v>
      </c>
      <c r="DR34" s="19">
        <v>393384.47</v>
      </c>
      <c r="DS34" s="25">
        <v>60508.5</v>
      </c>
      <c r="DT34" s="20">
        <f t="shared" si="115"/>
        <v>1</v>
      </c>
      <c r="DU34" s="20" t="str">
        <f t="shared" si="139"/>
        <v>св.200</v>
      </c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</row>
    <row r="35" spans="1:144" s="23" customFormat="1" ht="15.75" customHeight="1" outlineLevel="1" x14ac:dyDescent="0.25">
      <c r="A35" s="10">
        <v>25</v>
      </c>
      <c r="B35" s="41" t="s">
        <v>8</v>
      </c>
      <c r="C35" s="39">
        <f t="shared" si="205"/>
        <v>33671400.799999997</v>
      </c>
      <c r="D35" s="39">
        <f t="shared" si="206"/>
        <v>38419654.289999999</v>
      </c>
      <c r="E35" s="19">
        <v>29682522.629999999</v>
      </c>
      <c r="F35" s="20">
        <f>IF(D35&lt;=0," ",IF(D35/C35*100&gt;200,"СВ.200",D35/C35))</f>
        <v>1.1410174028162203</v>
      </c>
      <c r="G35" s="20">
        <f t="shared" si="91"/>
        <v>1.2943527330513822</v>
      </c>
      <c r="H35" s="19">
        <f t="shared" si="207"/>
        <v>30403300</v>
      </c>
      <c r="I35" s="19">
        <f t="shared" si="208"/>
        <v>35098321.409999996</v>
      </c>
      <c r="J35" s="16">
        <v>27812697.169999998</v>
      </c>
      <c r="K35" s="20">
        <f t="shared" si="92"/>
        <v>1.1544247305391191</v>
      </c>
      <c r="L35" s="20">
        <f t="shared" si="144"/>
        <v>1.2619531718002019</v>
      </c>
      <c r="M35" s="19">
        <v>15100000</v>
      </c>
      <c r="N35" s="19">
        <v>16478988.48</v>
      </c>
      <c r="O35" s="25">
        <v>10995113.59</v>
      </c>
      <c r="P35" s="20">
        <f t="shared" si="93"/>
        <v>1.091323740397351</v>
      </c>
      <c r="Q35" s="20">
        <f t="shared" si="118"/>
        <v>1.4987556376850493</v>
      </c>
      <c r="R35" s="19"/>
      <c r="S35" s="19"/>
      <c r="T35" s="25"/>
      <c r="U35" s="20" t="str">
        <f t="shared" si="94"/>
        <v xml:space="preserve"> </v>
      </c>
      <c r="V35" s="20" t="str">
        <f t="shared" si="119"/>
        <v xml:space="preserve"> </v>
      </c>
      <c r="W35" s="19">
        <v>3300</v>
      </c>
      <c r="X35" s="19">
        <v>3390.28</v>
      </c>
      <c r="Y35" s="25">
        <v>-606.64</v>
      </c>
      <c r="Z35" s="20">
        <f t="shared" si="95"/>
        <v>1.0273575757575759</v>
      </c>
      <c r="AA35" s="20">
        <f t="shared" si="120"/>
        <v>-5.5886192799683503</v>
      </c>
      <c r="AB35" s="19">
        <v>2300000</v>
      </c>
      <c r="AC35" s="19">
        <v>2568195.35</v>
      </c>
      <c r="AD35" s="25">
        <v>2055354.61</v>
      </c>
      <c r="AE35" s="20">
        <f t="shared" si="96"/>
        <v>1.1166066739130436</v>
      </c>
      <c r="AF35" s="20">
        <f t="shared" si="121"/>
        <v>1.2495144815910866</v>
      </c>
      <c r="AG35" s="19">
        <v>13000000</v>
      </c>
      <c r="AH35" s="19">
        <v>16047747.300000001</v>
      </c>
      <c r="AI35" s="25">
        <v>14762835.609999999</v>
      </c>
      <c r="AJ35" s="20">
        <f t="shared" si="97"/>
        <v>1.2344421000000001</v>
      </c>
      <c r="AK35" s="20">
        <f t="shared" si="122"/>
        <v>1.0870369164803022</v>
      </c>
      <c r="AL35" s="19"/>
      <c r="AM35" s="19"/>
      <c r="AN35" s="25"/>
      <c r="AO35" s="20" t="str">
        <f t="shared" si="98"/>
        <v xml:space="preserve"> </v>
      </c>
      <c r="AP35" s="20" t="str">
        <f t="shared" si="123"/>
        <v xml:space="preserve"> </v>
      </c>
      <c r="AQ35" s="19">
        <f t="shared" si="209"/>
        <v>3268100.8</v>
      </c>
      <c r="AR35" s="19">
        <f>AW35+BB35+BG35+BL35+BQ35+BV35+CA35+CF35+CU35+CZ35+DE35+DI35+DM35+DR35+30.15</f>
        <v>3321332.8799999994</v>
      </c>
      <c r="AS35" s="34">
        <v>1869825.46</v>
      </c>
      <c r="AT35" s="20">
        <f t="shared" si="99"/>
        <v>1.0162883837609904</v>
      </c>
      <c r="AU35" s="20">
        <f t="shared" si="124"/>
        <v>1.7762796320037271</v>
      </c>
      <c r="AV35" s="19"/>
      <c r="AW35" s="19"/>
      <c r="AX35" s="25"/>
      <c r="AY35" s="20" t="str">
        <f t="shared" si="100"/>
        <v xml:space="preserve"> </v>
      </c>
      <c r="AZ35" s="20" t="str">
        <f t="shared" si="125"/>
        <v xml:space="preserve"> </v>
      </c>
      <c r="BA35" s="19">
        <v>1700</v>
      </c>
      <c r="BB35" s="19">
        <v>1606.94</v>
      </c>
      <c r="BC35" s="25">
        <v>2674.38</v>
      </c>
      <c r="BD35" s="20">
        <f t="shared" si="101"/>
        <v>0.94525882352941182</v>
      </c>
      <c r="BE35" s="20">
        <f t="shared" si="126"/>
        <v>0.60086449943538311</v>
      </c>
      <c r="BF35" s="19"/>
      <c r="BG35" s="19"/>
      <c r="BH35" s="25"/>
      <c r="BI35" s="20" t="str">
        <f t="shared" si="102"/>
        <v xml:space="preserve"> </v>
      </c>
      <c r="BJ35" s="20" t="str">
        <f t="shared" si="127"/>
        <v xml:space="preserve"> </v>
      </c>
      <c r="BK35" s="19">
        <v>5800</v>
      </c>
      <c r="BL35" s="19">
        <v>4836</v>
      </c>
      <c r="BM35" s="25">
        <v>5803.2</v>
      </c>
      <c r="BN35" s="20">
        <f t="shared" si="103"/>
        <v>0.83379310344827584</v>
      </c>
      <c r="BO35" s="20">
        <f t="shared" si="128"/>
        <v>0.83333333333333337</v>
      </c>
      <c r="BP35" s="19">
        <v>1299000</v>
      </c>
      <c r="BQ35" s="19">
        <v>1361937.91</v>
      </c>
      <c r="BR35" s="25">
        <v>1323774.18</v>
      </c>
      <c r="BS35" s="20">
        <f t="shared" si="104"/>
        <v>1.0484510469591992</v>
      </c>
      <c r="BT35" s="20">
        <f t="shared" si="129"/>
        <v>1.028829486612286</v>
      </c>
      <c r="BU35" s="19">
        <v>300000</v>
      </c>
      <c r="BV35" s="19">
        <v>291321.08</v>
      </c>
      <c r="BW35" s="25">
        <v>243222.57</v>
      </c>
      <c r="BX35" s="20">
        <f t="shared" si="105"/>
        <v>0.97107026666666674</v>
      </c>
      <c r="BY35" s="20">
        <f t="shared" si="130"/>
        <v>1.1977551260970558</v>
      </c>
      <c r="BZ35" s="19">
        <v>1173000</v>
      </c>
      <c r="CA35" s="19">
        <v>1173000</v>
      </c>
      <c r="CB35" s="25"/>
      <c r="CC35" s="20">
        <f t="shared" si="106"/>
        <v>1</v>
      </c>
      <c r="CD35" s="20" t="str">
        <f t="shared" si="131"/>
        <v xml:space="preserve"> </v>
      </c>
      <c r="CE35" s="19">
        <f t="shared" si="211"/>
        <v>403900</v>
      </c>
      <c r="CF35" s="19">
        <f t="shared" si="212"/>
        <v>403900</v>
      </c>
      <c r="CG35" s="19"/>
      <c r="CH35" s="20">
        <f t="shared" si="107"/>
        <v>1</v>
      </c>
      <c r="CI35" s="20" t="str">
        <f t="shared" si="132"/>
        <v xml:space="preserve"> </v>
      </c>
      <c r="CJ35" s="19"/>
      <c r="CK35" s="19"/>
      <c r="CL35" s="25"/>
      <c r="CM35" s="20" t="str">
        <f t="shared" si="108"/>
        <v xml:space="preserve"> </v>
      </c>
      <c r="CN35" s="20" t="str">
        <f t="shared" si="133"/>
        <v xml:space="preserve"> </v>
      </c>
      <c r="CO35" s="19">
        <v>403900</v>
      </c>
      <c r="CP35" s="19">
        <v>403900</v>
      </c>
      <c r="CQ35" s="25"/>
      <c r="CR35" s="20">
        <f t="shared" si="109"/>
        <v>1</v>
      </c>
      <c r="CS35" s="20" t="str">
        <f t="shared" si="134"/>
        <v xml:space="preserve"> </v>
      </c>
      <c r="CT35" s="19"/>
      <c r="CU35" s="19"/>
      <c r="CV35" s="25"/>
      <c r="CW35" s="20" t="str">
        <f t="shared" si="110"/>
        <v xml:space="preserve"> </v>
      </c>
      <c r="CX35" s="20" t="str">
        <f t="shared" si="135"/>
        <v xml:space="preserve"> </v>
      </c>
      <c r="CY35" s="19"/>
      <c r="CZ35" s="19"/>
      <c r="DA35" s="25"/>
      <c r="DB35" s="20" t="str">
        <f t="shared" si="111"/>
        <v xml:space="preserve"> </v>
      </c>
      <c r="DC35" s="20" t="str">
        <f t="shared" si="136"/>
        <v xml:space="preserve"> </v>
      </c>
      <c r="DD35" s="19"/>
      <c r="DE35" s="19"/>
      <c r="DF35" s="25">
        <v>66986.210000000006</v>
      </c>
      <c r="DG35" s="20" t="str">
        <f t="shared" si="112"/>
        <v xml:space="preserve"> </v>
      </c>
      <c r="DH35" s="20">
        <f t="shared" si="113"/>
        <v>0</v>
      </c>
      <c r="DI35" s="19"/>
      <c r="DJ35" s="25"/>
      <c r="DK35" s="42" t="str">
        <f t="shared" si="137"/>
        <v xml:space="preserve"> </v>
      </c>
      <c r="DL35" s="19"/>
      <c r="DM35" s="19"/>
      <c r="DN35" s="25"/>
      <c r="DO35" s="20" t="str">
        <f t="shared" si="114"/>
        <v xml:space="preserve"> </v>
      </c>
      <c r="DP35" s="20" t="str">
        <f t="shared" si="138"/>
        <v xml:space="preserve"> </v>
      </c>
      <c r="DQ35" s="19">
        <v>84700.800000000003</v>
      </c>
      <c r="DR35" s="19">
        <v>84700.800000000003</v>
      </c>
      <c r="DS35" s="25">
        <v>227364.92</v>
      </c>
      <c r="DT35" s="20">
        <f t="shared" si="115"/>
        <v>1</v>
      </c>
      <c r="DU35" s="20">
        <f t="shared" si="139"/>
        <v>0.37253240297579765</v>
      </c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</row>
    <row r="36" spans="1:144" s="23" customFormat="1" ht="15.75" customHeight="1" outlineLevel="1" x14ac:dyDescent="0.25">
      <c r="A36" s="10">
        <v>26</v>
      </c>
      <c r="B36" s="6" t="s">
        <v>88</v>
      </c>
      <c r="C36" s="19">
        <f t="shared" si="205"/>
        <v>3287243.68</v>
      </c>
      <c r="D36" s="19">
        <f t="shared" si="206"/>
        <v>3655044.05</v>
      </c>
      <c r="E36" s="19">
        <v>4062003.16</v>
      </c>
      <c r="F36" s="20">
        <f>IF(D36&lt;=0," ",IF(D36/C36*100&gt;200,"СВ.200",D36/C36))</f>
        <v>1.1118871631688709</v>
      </c>
      <c r="G36" s="20">
        <f t="shared" si="91"/>
        <v>0.89981319709263829</v>
      </c>
      <c r="H36" s="19">
        <f t="shared" si="207"/>
        <v>2897500</v>
      </c>
      <c r="I36" s="19">
        <f t="shared" si="208"/>
        <v>3272361.82</v>
      </c>
      <c r="J36" s="16">
        <v>3551547.96</v>
      </c>
      <c r="K36" s="20">
        <f t="shared" si="92"/>
        <v>1.1293742260569455</v>
      </c>
      <c r="L36" s="20">
        <f t="shared" si="144"/>
        <v>0.92139029427607666</v>
      </c>
      <c r="M36" s="19">
        <v>292500</v>
      </c>
      <c r="N36" s="19">
        <v>319954.53999999998</v>
      </c>
      <c r="O36" s="25">
        <v>269338.53000000003</v>
      </c>
      <c r="P36" s="20">
        <f t="shared" si="93"/>
        <v>1.0938616752136752</v>
      </c>
      <c r="Q36" s="20">
        <f t="shared" si="118"/>
        <v>1.1879271042282735</v>
      </c>
      <c r="R36" s="19"/>
      <c r="S36" s="19"/>
      <c r="T36" s="25"/>
      <c r="U36" s="20" t="str">
        <f t="shared" si="94"/>
        <v xml:space="preserve"> </v>
      </c>
      <c r="V36" s="20" t="str">
        <f t="shared" si="119"/>
        <v xml:space="preserve"> </v>
      </c>
      <c r="W36" s="19">
        <v>5000</v>
      </c>
      <c r="X36" s="19">
        <v>4870.5</v>
      </c>
      <c r="Y36" s="25">
        <v>14052.13</v>
      </c>
      <c r="Z36" s="20">
        <f t="shared" si="95"/>
        <v>0.97409999999999997</v>
      </c>
      <c r="AA36" s="20">
        <f t="shared" si="120"/>
        <v>0.34660225887463325</v>
      </c>
      <c r="AB36" s="19">
        <v>300000</v>
      </c>
      <c r="AC36" s="19">
        <v>487360.88</v>
      </c>
      <c r="AD36" s="25">
        <v>277390.13</v>
      </c>
      <c r="AE36" s="20">
        <f t="shared" si="96"/>
        <v>1.6245362666666667</v>
      </c>
      <c r="AF36" s="20">
        <f t="shared" si="121"/>
        <v>1.7569510494118878</v>
      </c>
      <c r="AG36" s="19">
        <v>2300000</v>
      </c>
      <c r="AH36" s="19">
        <v>2460175.9</v>
      </c>
      <c r="AI36" s="25">
        <v>2990767.17</v>
      </c>
      <c r="AJ36" s="20">
        <f t="shared" si="97"/>
        <v>1.0696416956521739</v>
      </c>
      <c r="AK36" s="20">
        <f t="shared" si="122"/>
        <v>0.82259024529816538</v>
      </c>
      <c r="AL36" s="19"/>
      <c r="AM36" s="19"/>
      <c r="AN36" s="25"/>
      <c r="AO36" s="20" t="str">
        <f t="shared" si="98"/>
        <v xml:space="preserve"> </v>
      </c>
      <c r="AP36" s="20" t="str">
        <f t="shared" si="123"/>
        <v xml:space="preserve"> </v>
      </c>
      <c r="AQ36" s="19">
        <f t="shared" si="209"/>
        <v>389743.68</v>
      </c>
      <c r="AR36" s="19">
        <f t="shared" si="210"/>
        <v>382682.23</v>
      </c>
      <c r="AS36" s="34">
        <v>510455.19999999995</v>
      </c>
      <c r="AT36" s="20">
        <f t="shared" si="99"/>
        <v>0.98188181011684394</v>
      </c>
      <c r="AU36" s="20">
        <f t="shared" si="124"/>
        <v>0.74968818027517403</v>
      </c>
      <c r="AV36" s="19"/>
      <c r="AW36" s="19"/>
      <c r="AX36" s="25"/>
      <c r="AY36" s="20" t="str">
        <f t="shared" si="100"/>
        <v xml:space="preserve"> </v>
      </c>
      <c r="AZ36" s="20" t="str">
        <f t="shared" si="125"/>
        <v xml:space="preserve"> </v>
      </c>
      <c r="BA36" s="19">
        <v>150</v>
      </c>
      <c r="BB36" s="19">
        <v>156.96</v>
      </c>
      <c r="BC36" s="25"/>
      <c r="BD36" s="20">
        <f t="shared" si="101"/>
        <v>1.0464</v>
      </c>
      <c r="BE36" s="20" t="str">
        <f t="shared" si="126"/>
        <v xml:space="preserve"> </v>
      </c>
      <c r="BF36" s="19"/>
      <c r="BG36" s="19"/>
      <c r="BH36" s="25"/>
      <c r="BI36" s="20" t="str">
        <f t="shared" si="102"/>
        <v xml:space="preserve"> </v>
      </c>
      <c r="BJ36" s="20" t="str">
        <f t="shared" si="127"/>
        <v xml:space="preserve"> </v>
      </c>
      <c r="BK36" s="19"/>
      <c r="BL36" s="19"/>
      <c r="BM36" s="25"/>
      <c r="BN36" s="20" t="str">
        <f t="shared" si="103"/>
        <v xml:space="preserve"> </v>
      </c>
      <c r="BO36" s="20" t="str">
        <f t="shared" si="128"/>
        <v xml:space="preserve"> </v>
      </c>
      <c r="BP36" s="19">
        <v>160000</v>
      </c>
      <c r="BQ36" s="19">
        <v>161029.99</v>
      </c>
      <c r="BR36" s="25">
        <v>179728.04</v>
      </c>
      <c r="BS36" s="20">
        <f t="shared" si="104"/>
        <v>1.0064374375</v>
      </c>
      <c r="BT36" s="20">
        <f t="shared" si="129"/>
        <v>0.89596475875439352</v>
      </c>
      <c r="BU36" s="19">
        <v>100593.98</v>
      </c>
      <c r="BV36" s="19">
        <v>92495.58</v>
      </c>
      <c r="BW36" s="25">
        <v>105809.94</v>
      </c>
      <c r="BX36" s="20">
        <f t="shared" si="105"/>
        <v>0.91949418841962516</v>
      </c>
      <c r="BY36" s="20">
        <f t="shared" si="130"/>
        <v>0.87416720962132666</v>
      </c>
      <c r="BZ36" s="19"/>
      <c r="CA36" s="19"/>
      <c r="CB36" s="25"/>
      <c r="CC36" s="20" t="str">
        <f t="shared" si="106"/>
        <v xml:space="preserve"> </v>
      </c>
      <c r="CD36" s="20" t="str">
        <f t="shared" si="131"/>
        <v xml:space="preserve"> </v>
      </c>
      <c r="CE36" s="19">
        <f t="shared" si="211"/>
        <v>0</v>
      </c>
      <c r="CF36" s="19">
        <f t="shared" si="212"/>
        <v>0</v>
      </c>
      <c r="CG36" s="19">
        <v>92917.440000000002</v>
      </c>
      <c r="CH36" s="20" t="str">
        <f t="shared" si="107"/>
        <v xml:space="preserve"> </v>
      </c>
      <c r="CI36" s="20">
        <f t="shared" si="132"/>
        <v>0</v>
      </c>
      <c r="CJ36" s="19"/>
      <c r="CK36" s="19"/>
      <c r="CL36" s="25"/>
      <c r="CM36" s="20" t="str">
        <f t="shared" si="108"/>
        <v xml:space="preserve"> </v>
      </c>
      <c r="CN36" s="20" t="str">
        <f t="shared" si="133"/>
        <v xml:space="preserve"> </v>
      </c>
      <c r="CO36" s="19"/>
      <c r="CP36" s="19"/>
      <c r="CQ36" s="25">
        <v>92917.440000000002</v>
      </c>
      <c r="CR36" s="20" t="str">
        <f t="shared" si="109"/>
        <v xml:space="preserve"> </v>
      </c>
      <c r="CS36" s="20">
        <f t="shared" si="134"/>
        <v>0</v>
      </c>
      <c r="CT36" s="19"/>
      <c r="CU36" s="19"/>
      <c r="CV36" s="25"/>
      <c r="CW36" s="20" t="str">
        <f t="shared" si="110"/>
        <v xml:space="preserve"> </v>
      </c>
      <c r="CX36" s="20" t="str">
        <f t="shared" si="135"/>
        <v xml:space="preserve"> </v>
      </c>
      <c r="CY36" s="19"/>
      <c r="CZ36" s="19"/>
      <c r="DA36" s="25"/>
      <c r="DB36" s="20" t="str">
        <f t="shared" si="111"/>
        <v xml:space="preserve"> </v>
      </c>
      <c r="DC36" s="20" t="str">
        <f t="shared" si="136"/>
        <v xml:space="preserve"> </v>
      </c>
      <c r="DD36" s="19">
        <v>87000</v>
      </c>
      <c r="DE36" s="19">
        <v>87000</v>
      </c>
      <c r="DF36" s="25"/>
      <c r="DG36" s="20">
        <f t="shared" si="112"/>
        <v>1</v>
      </c>
      <c r="DH36" s="20" t="str">
        <f t="shared" si="113"/>
        <v xml:space="preserve"> </v>
      </c>
      <c r="DI36" s="19"/>
      <c r="DJ36" s="25"/>
      <c r="DK36" s="42" t="str">
        <f t="shared" si="137"/>
        <v xml:space="preserve"> </v>
      </c>
      <c r="DL36" s="19"/>
      <c r="DM36" s="19"/>
      <c r="DN36" s="25"/>
      <c r="DO36" s="20" t="str">
        <f t="shared" si="114"/>
        <v xml:space="preserve"> </v>
      </c>
      <c r="DP36" s="20" t="str">
        <f t="shared" si="138"/>
        <v xml:space="preserve"> </v>
      </c>
      <c r="DQ36" s="19">
        <v>41999.7</v>
      </c>
      <c r="DR36" s="19">
        <v>41999.7</v>
      </c>
      <c r="DS36" s="25">
        <v>131999.78</v>
      </c>
      <c r="DT36" s="20">
        <f t="shared" si="115"/>
        <v>1</v>
      </c>
      <c r="DU36" s="20">
        <f t="shared" si="139"/>
        <v>0.31818007575467172</v>
      </c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</row>
    <row r="37" spans="1:144" s="23" customFormat="1" ht="15.75" customHeight="1" outlineLevel="1" x14ac:dyDescent="0.25">
      <c r="A37" s="10">
        <v>27</v>
      </c>
      <c r="B37" s="6" t="s">
        <v>3</v>
      </c>
      <c r="C37" s="19">
        <f t="shared" si="205"/>
        <v>37754272.979999997</v>
      </c>
      <c r="D37" s="19">
        <f t="shared" si="206"/>
        <v>41090733.990000002</v>
      </c>
      <c r="E37" s="19">
        <v>36924278.810000002</v>
      </c>
      <c r="F37" s="20">
        <f>IF(D37&lt;=0," ",IF(D37/C37*100&gt;200,"СВ.200",D37/C37))</f>
        <v>1.0883730700301781</v>
      </c>
      <c r="G37" s="20">
        <f t="shared" si="91"/>
        <v>1.1128378214626529</v>
      </c>
      <c r="H37" s="19">
        <f t="shared" si="207"/>
        <v>35889000</v>
      </c>
      <c r="I37" s="19">
        <f t="shared" si="208"/>
        <v>39255013.730000004</v>
      </c>
      <c r="J37" s="16">
        <v>34971056.659999996</v>
      </c>
      <c r="K37" s="20">
        <f t="shared" si="92"/>
        <v>1.0937895658836971</v>
      </c>
      <c r="L37" s="20">
        <f t="shared" si="144"/>
        <v>1.1225000751807426</v>
      </c>
      <c r="M37" s="19">
        <v>14679000</v>
      </c>
      <c r="N37" s="19">
        <v>17428248.32</v>
      </c>
      <c r="O37" s="25">
        <v>14391477.77</v>
      </c>
      <c r="P37" s="20">
        <f t="shared" si="93"/>
        <v>1.1872912541726275</v>
      </c>
      <c r="Q37" s="20">
        <f t="shared" si="118"/>
        <v>1.2110117250314871</v>
      </c>
      <c r="R37" s="19"/>
      <c r="S37" s="19"/>
      <c r="T37" s="25"/>
      <c r="U37" s="20" t="str">
        <f t="shared" si="94"/>
        <v xml:space="preserve"> </v>
      </c>
      <c r="V37" s="20" t="str">
        <f t="shared" si="119"/>
        <v xml:space="preserve"> </v>
      </c>
      <c r="W37" s="19"/>
      <c r="X37" s="19"/>
      <c r="Y37" s="25"/>
      <c r="Z37" s="20" t="str">
        <f t="shared" si="95"/>
        <v xml:space="preserve"> </v>
      </c>
      <c r="AA37" s="20" t="str">
        <f t="shared" si="120"/>
        <v xml:space="preserve"> </v>
      </c>
      <c r="AB37" s="19">
        <v>2200000</v>
      </c>
      <c r="AC37" s="19">
        <v>2316096.4900000002</v>
      </c>
      <c r="AD37" s="25">
        <v>2424484.1800000002</v>
      </c>
      <c r="AE37" s="20">
        <f t="shared" si="96"/>
        <v>1.0527711318181818</v>
      </c>
      <c r="AF37" s="20">
        <f t="shared" si="121"/>
        <v>0.95529453609385895</v>
      </c>
      <c r="AG37" s="19">
        <v>19000000</v>
      </c>
      <c r="AH37" s="19">
        <v>19506048.920000002</v>
      </c>
      <c r="AI37" s="25">
        <v>18150994.710000001</v>
      </c>
      <c r="AJ37" s="20">
        <f t="shared" si="97"/>
        <v>1.0266341536842105</v>
      </c>
      <c r="AK37" s="20">
        <f t="shared" si="122"/>
        <v>1.0746545427206509</v>
      </c>
      <c r="AL37" s="19">
        <v>10000</v>
      </c>
      <c r="AM37" s="19">
        <v>4620</v>
      </c>
      <c r="AN37" s="25">
        <v>4100</v>
      </c>
      <c r="AO37" s="20">
        <f t="shared" si="98"/>
        <v>0.46200000000000002</v>
      </c>
      <c r="AP37" s="20">
        <f t="shared" si="123"/>
        <v>1.1268292682926828</v>
      </c>
      <c r="AQ37" s="19">
        <f t="shared" si="209"/>
        <v>1865272.98</v>
      </c>
      <c r="AR37" s="19">
        <f t="shared" si="210"/>
        <v>1835720.2599999998</v>
      </c>
      <c r="AS37" s="34">
        <v>1953222.15</v>
      </c>
      <c r="AT37" s="20">
        <f t="shared" si="99"/>
        <v>0.98415635656717648</v>
      </c>
      <c r="AU37" s="20">
        <f t="shared" si="124"/>
        <v>0.93984202462582145</v>
      </c>
      <c r="AV37" s="19"/>
      <c r="AW37" s="19"/>
      <c r="AX37" s="25"/>
      <c r="AY37" s="20" t="str">
        <f t="shared" si="100"/>
        <v xml:space="preserve"> </v>
      </c>
      <c r="AZ37" s="20" t="str">
        <f t="shared" si="125"/>
        <v xml:space="preserve"> </v>
      </c>
      <c r="BA37" s="19">
        <v>225763.33</v>
      </c>
      <c r="BB37" s="19">
        <v>225763.33</v>
      </c>
      <c r="BC37" s="25">
        <v>84550</v>
      </c>
      <c r="BD37" s="20">
        <f t="shared" si="101"/>
        <v>1</v>
      </c>
      <c r="BE37" s="20" t="str">
        <f t="shared" si="126"/>
        <v>св.200</v>
      </c>
      <c r="BF37" s="19"/>
      <c r="BG37" s="19"/>
      <c r="BH37" s="25"/>
      <c r="BI37" s="20" t="str">
        <f t="shared" si="102"/>
        <v xml:space="preserve"> </v>
      </c>
      <c r="BJ37" s="20" t="str">
        <f t="shared" si="127"/>
        <v xml:space="preserve"> </v>
      </c>
      <c r="BK37" s="19">
        <v>196800</v>
      </c>
      <c r="BL37" s="19">
        <v>197945.60000000001</v>
      </c>
      <c r="BM37" s="25">
        <v>178357.8</v>
      </c>
      <c r="BN37" s="20">
        <f t="shared" si="103"/>
        <v>1.0058211382113822</v>
      </c>
      <c r="BO37" s="20">
        <f t="shared" si="128"/>
        <v>1.1098230635273592</v>
      </c>
      <c r="BP37" s="19">
        <v>1200000</v>
      </c>
      <c r="BQ37" s="19">
        <v>1169301.68</v>
      </c>
      <c r="BR37" s="25">
        <v>1283981.78</v>
      </c>
      <c r="BS37" s="20">
        <f t="shared" si="104"/>
        <v>0.97441806666666664</v>
      </c>
      <c r="BT37" s="20">
        <f t="shared" si="129"/>
        <v>0.91068401297719337</v>
      </c>
      <c r="BU37" s="19"/>
      <c r="BV37" s="19"/>
      <c r="BW37" s="25"/>
      <c r="BX37" s="20" t="str">
        <f t="shared" si="105"/>
        <v xml:space="preserve"> </v>
      </c>
      <c r="BY37" s="20" t="str">
        <f t="shared" si="130"/>
        <v xml:space="preserve"> </v>
      </c>
      <c r="BZ37" s="19"/>
      <c r="CA37" s="19"/>
      <c r="CB37" s="25"/>
      <c r="CC37" s="20" t="str">
        <f t="shared" si="106"/>
        <v xml:space="preserve"> </v>
      </c>
      <c r="CD37" s="20" t="str">
        <f t="shared" si="131"/>
        <v xml:space="preserve"> </v>
      </c>
      <c r="CE37" s="19">
        <f t="shared" si="211"/>
        <v>0</v>
      </c>
      <c r="CF37" s="19">
        <f t="shared" si="212"/>
        <v>0</v>
      </c>
      <c r="CG37" s="19"/>
      <c r="CH37" s="20" t="str">
        <f t="shared" si="107"/>
        <v xml:space="preserve"> </v>
      </c>
      <c r="CI37" s="20" t="str">
        <f t="shared" si="132"/>
        <v xml:space="preserve"> </v>
      </c>
      <c r="CJ37" s="19"/>
      <c r="CK37" s="19"/>
      <c r="CL37" s="25"/>
      <c r="CM37" s="20" t="str">
        <f t="shared" si="108"/>
        <v xml:space="preserve"> </v>
      </c>
      <c r="CN37" s="20" t="str">
        <f t="shared" si="133"/>
        <v xml:space="preserve"> </v>
      </c>
      <c r="CO37" s="19"/>
      <c r="CP37" s="19"/>
      <c r="CQ37" s="25"/>
      <c r="CR37" s="20" t="str">
        <f t="shared" si="109"/>
        <v xml:space="preserve"> </v>
      </c>
      <c r="CS37" s="20" t="str">
        <f t="shared" si="134"/>
        <v xml:space="preserve"> </v>
      </c>
      <c r="CT37" s="19"/>
      <c r="CU37" s="19"/>
      <c r="CV37" s="25"/>
      <c r="CW37" s="20" t="str">
        <f t="shared" si="110"/>
        <v xml:space="preserve"> </v>
      </c>
      <c r="CX37" s="20" t="str">
        <f t="shared" si="135"/>
        <v xml:space="preserve"> </v>
      </c>
      <c r="CY37" s="19"/>
      <c r="CZ37" s="19"/>
      <c r="DA37" s="25"/>
      <c r="DB37" s="20" t="str">
        <f t="shared" si="111"/>
        <v xml:space="preserve"> </v>
      </c>
      <c r="DC37" s="20" t="str">
        <f t="shared" si="136"/>
        <v xml:space="preserve"> </v>
      </c>
      <c r="DD37" s="19"/>
      <c r="DE37" s="19"/>
      <c r="DF37" s="25">
        <v>13806.72</v>
      </c>
      <c r="DG37" s="20" t="str">
        <f t="shared" si="112"/>
        <v xml:space="preserve"> </v>
      </c>
      <c r="DH37" s="20">
        <f t="shared" si="113"/>
        <v>0</v>
      </c>
      <c r="DI37" s="19"/>
      <c r="DJ37" s="25"/>
      <c r="DK37" s="42" t="str">
        <f t="shared" si="137"/>
        <v xml:space="preserve"> </v>
      </c>
      <c r="DL37" s="19"/>
      <c r="DM37" s="19"/>
      <c r="DN37" s="25"/>
      <c r="DO37" s="20" t="str">
        <f t="shared" si="114"/>
        <v xml:space="preserve"> </v>
      </c>
      <c r="DP37" s="20" t="str">
        <f t="shared" si="138"/>
        <v xml:space="preserve"> </v>
      </c>
      <c r="DQ37" s="19">
        <v>242709.65</v>
      </c>
      <c r="DR37" s="19">
        <v>242709.65</v>
      </c>
      <c r="DS37" s="25">
        <v>392512.63</v>
      </c>
      <c r="DT37" s="20">
        <f t="shared" si="115"/>
        <v>1</v>
      </c>
      <c r="DU37" s="20">
        <f t="shared" si="139"/>
        <v>0.61834863759670611</v>
      </c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</row>
    <row r="38" spans="1:144" s="23" customFormat="1" ht="15.75" customHeight="1" outlineLevel="1" x14ac:dyDescent="0.25">
      <c r="A38" s="10">
        <v>28</v>
      </c>
      <c r="B38" s="6" t="s">
        <v>46</v>
      </c>
      <c r="C38" s="19">
        <f t="shared" si="205"/>
        <v>2539011.44</v>
      </c>
      <c r="D38" s="19">
        <f t="shared" si="206"/>
        <v>2739530.42</v>
      </c>
      <c r="E38" s="39">
        <v>1623513.69</v>
      </c>
      <c r="F38" s="20">
        <f>IF(D38&lt;=0," ",IF(D38/C38*100&gt;200,"СВ.200",D38/C38))</f>
        <v>1.0789752172207621</v>
      </c>
      <c r="G38" s="20">
        <f t="shared" ref="G38:G69" si="213">IF(E38=0," ",IF(D38/E38*100&gt;200,"св.200",D38/E38))</f>
        <v>1.687408265710405</v>
      </c>
      <c r="H38" s="19">
        <f t="shared" si="207"/>
        <v>2205200</v>
      </c>
      <c r="I38" s="19">
        <f t="shared" si="208"/>
        <v>2427596.37</v>
      </c>
      <c r="J38" s="16">
        <v>1349333.31</v>
      </c>
      <c r="K38" s="20">
        <f t="shared" ref="K38:K64" si="214">IF(I38&lt;=0," ",IF(I38/H38*100&gt;200,"СВ.200",I38/H38))</f>
        <v>1.1008508842735354</v>
      </c>
      <c r="L38" s="20">
        <f t="shared" si="144"/>
        <v>1.7991080128304251</v>
      </c>
      <c r="M38" s="19">
        <v>753200</v>
      </c>
      <c r="N38" s="19">
        <v>868087.31</v>
      </c>
      <c r="O38" s="25">
        <v>705501.81</v>
      </c>
      <c r="P38" s="20">
        <f t="shared" si="93"/>
        <v>1.1525322756240044</v>
      </c>
      <c r="Q38" s="20">
        <f t="shared" si="118"/>
        <v>1.2304536964972492</v>
      </c>
      <c r="R38" s="19"/>
      <c r="S38" s="19"/>
      <c r="T38" s="25"/>
      <c r="U38" s="20" t="str">
        <f t="shared" si="94"/>
        <v xml:space="preserve"> </v>
      </c>
      <c r="V38" s="20" t="str">
        <f t="shared" si="119"/>
        <v xml:space="preserve"> </v>
      </c>
      <c r="W38" s="19"/>
      <c r="X38" s="19"/>
      <c r="Y38" s="25"/>
      <c r="Z38" s="20" t="str">
        <f t="shared" si="95"/>
        <v xml:space="preserve"> </v>
      </c>
      <c r="AA38" s="20" t="str">
        <f t="shared" si="120"/>
        <v xml:space="preserve"> </v>
      </c>
      <c r="AB38" s="19">
        <v>150000</v>
      </c>
      <c r="AC38" s="19">
        <v>166486.93</v>
      </c>
      <c r="AD38" s="25">
        <v>149574.91</v>
      </c>
      <c r="AE38" s="20">
        <f t="shared" si="96"/>
        <v>1.1099128666666667</v>
      </c>
      <c r="AF38" s="20">
        <f t="shared" si="121"/>
        <v>1.113067224977772</v>
      </c>
      <c r="AG38" s="19">
        <v>1300000</v>
      </c>
      <c r="AH38" s="19">
        <v>1391202.13</v>
      </c>
      <c r="AI38" s="25">
        <v>486646.59</v>
      </c>
      <c r="AJ38" s="20">
        <f t="shared" si="97"/>
        <v>1.0701554846153845</v>
      </c>
      <c r="AK38" s="20" t="str">
        <f t="shared" si="122"/>
        <v>св.200</v>
      </c>
      <c r="AL38" s="19">
        <v>2000</v>
      </c>
      <c r="AM38" s="19">
        <v>1820</v>
      </c>
      <c r="AN38" s="25">
        <v>7610</v>
      </c>
      <c r="AO38" s="20">
        <f t="shared" si="98"/>
        <v>0.91</v>
      </c>
      <c r="AP38" s="20">
        <f t="shared" si="123"/>
        <v>0.23915900131406045</v>
      </c>
      <c r="AQ38" s="19">
        <f t="shared" si="209"/>
        <v>333811.44</v>
      </c>
      <c r="AR38" s="19">
        <f t="shared" si="210"/>
        <v>311934.05</v>
      </c>
      <c r="AS38" s="34">
        <v>274180.38</v>
      </c>
      <c r="AT38" s="20">
        <f t="shared" si="99"/>
        <v>0.93446183270411576</v>
      </c>
      <c r="AU38" s="20">
        <f t="shared" si="124"/>
        <v>1.137696468288504</v>
      </c>
      <c r="AV38" s="19"/>
      <c r="AW38" s="19"/>
      <c r="AX38" s="25"/>
      <c r="AY38" s="20" t="str">
        <f t="shared" si="100"/>
        <v xml:space="preserve"> </v>
      </c>
      <c r="AZ38" s="20" t="str">
        <f t="shared" si="125"/>
        <v xml:space="preserve"> </v>
      </c>
      <c r="BA38" s="19"/>
      <c r="BB38" s="19"/>
      <c r="BC38" s="25"/>
      <c r="BD38" s="20" t="str">
        <f t="shared" si="101"/>
        <v xml:space="preserve"> </v>
      </c>
      <c r="BE38" s="20" t="str">
        <f t="shared" si="126"/>
        <v xml:space="preserve"> </v>
      </c>
      <c r="BF38" s="19"/>
      <c r="BG38" s="19"/>
      <c r="BH38" s="25"/>
      <c r="BI38" s="20" t="str">
        <f t="shared" si="102"/>
        <v xml:space="preserve"> </v>
      </c>
      <c r="BJ38" s="20" t="str">
        <f t="shared" si="127"/>
        <v xml:space="preserve"> </v>
      </c>
      <c r="BK38" s="19"/>
      <c r="BL38" s="19"/>
      <c r="BM38" s="25"/>
      <c r="BN38" s="20" t="str">
        <f t="shared" si="103"/>
        <v xml:space="preserve"> </v>
      </c>
      <c r="BO38" s="20" t="str">
        <f t="shared" si="128"/>
        <v xml:space="preserve"> </v>
      </c>
      <c r="BP38" s="19">
        <v>170000</v>
      </c>
      <c r="BQ38" s="19">
        <v>148122.60999999999</v>
      </c>
      <c r="BR38" s="25">
        <v>164792.24</v>
      </c>
      <c r="BS38" s="20">
        <f t="shared" si="104"/>
        <v>0.87130947058823516</v>
      </c>
      <c r="BT38" s="20">
        <f t="shared" si="129"/>
        <v>0.89884456938020862</v>
      </c>
      <c r="BU38" s="19">
        <v>26001.38</v>
      </c>
      <c r="BV38" s="19">
        <v>26001.38</v>
      </c>
      <c r="BW38" s="25"/>
      <c r="BX38" s="20">
        <f t="shared" si="105"/>
        <v>1</v>
      </c>
      <c r="BY38" s="20" t="str">
        <f t="shared" si="130"/>
        <v xml:space="preserve"> </v>
      </c>
      <c r="BZ38" s="19"/>
      <c r="CA38" s="19"/>
      <c r="CB38" s="25"/>
      <c r="CC38" s="20" t="str">
        <f t="shared" si="106"/>
        <v xml:space="preserve"> </v>
      </c>
      <c r="CD38" s="20" t="str">
        <f t="shared" si="131"/>
        <v xml:space="preserve"> </v>
      </c>
      <c r="CE38" s="19">
        <f t="shared" si="211"/>
        <v>0</v>
      </c>
      <c r="CF38" s="19">
        <f t="shared" si="212"/>
        <v>0</v>
      </c>
      <c r="CG38" s="19"/>
      <c r="CH38" s="20" t="str">
        <f t="shared" si="107"/>
        <v xml:space="preserve"> </v>
      </c>
      <c r="CI38" s="20" t="str">
        <f t="shared" si="132"/>
        <v xml:space="preserve"> </v>
      </c>
      <c r="CJ38" s="19"/>
      <c r="CK38" s="19"/>
      <c r="CL38" s="25"/>
      <c r="CM38" s="20" t="str">
        <f t="shared" si="108"/>
        <v xml:space="preserve"> </v>
      </c>
      <c r="CN38" s="20" t="str">
        <f t="shared" si="133"/>
        <v xml:space="preserve"> </v>
      </c>
      <c r="CO38" s="19"/>
      <c r="CP38" s="19"/>
      <c r="CQ38" s="25"/>
      <c r="CR38" s="20" t="str">
        <f t="shared" si="109"/>
        <v xml:space="preserve"> </v>
      </c>
      <c r="CS38" s="20" t="str">
        <f t="shared" si="134"/>
        <v xml:space="preserve"> </v>
      </c>
      <c r="CT38" s="19"/>
      <c r="CU38" s="19"/>
      <c r="CV38" s="25"/>
      <c r="CW38" s="20" t="str">
        <f t="shared" si="110"/>
        <v xml:space="preserve"> </v>
      </c>
      <c r="CX38" s="20" t="str">
        <f t="shared" si="135"/>
        <v xml:space="preserve"> </v>
      </c>
      <c r="CY38" s="19"/>
      <c r="CZ38" s="19"/>
      <c r="DA38" s="25"/>
      <c r="DB38" s="20" t="str">
        <f t="shared" si="111"/>
        <v xml:space="preserve"> </v>
      </c>
      <c r="DC38" s="20" t="str">
        <f t="shared" si="136"/>
        <v xml:space="preserve"> </v>
      </c>
      <c r="DD38" s="19">
        <v>43800</v>
      </c>
      <c r="DE38" s="19">
        <v>43800</v>
      </c>
      <c r="DF38" s="25"/>
      <c r="DG38" s="20">
        <f t="shared" si="112"/>
        <v>1</v>
      </c>
      <c r="DH38" s="20" t="str">
        <f t="shared" si="113"/>
        <v xml:space="preserve"> </v>
      </c>
      <c r="DI38" s="19"/>
      <c r="DJ38" s="25"/>
      <c r="DK38" s="42" t="str">
        <f t="shared" si="137"/>
        <v xml:space="preserve"> </v>
      </c>
      <c r="DL38" s="19"/>
      <c r="DM38" s="19"/>
      <c r="DN38" s="25"/>
      <c r="DO38" s="20" t="str">
        <f t="shared" si="114"/>
        <v xml:space="preserve"> </v>
      </c>
      <c r="DP38" s="20" t="str">
        <f t="shared" si="138"/>
        <v xml:space="preserve"> </v>
      </c>
      <c r="DQ38" s="19">
        <v>94010.06</v>
      </c>
      <c r="DR38" s="19">
        <v>94010.06</v>
      </c>
      <c r="DS38" s="25">
        <v>109388.14</v>
      </c>
      <c r="DT38" s="20">
        <f t="shared" si="115"/>
        <v>1</v>
      </c>
      <c r="DU38" s="20">
        <f t="shared" si="139"/>
        <v>0.85941730063240862</v>
      </c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</row>
    <row r="39" spans="1:144" s="23" customFormat="1" ht="15.75" customHeight="1" outlineLevel="1" x14ac:dyDescent="0.25">
      <c r="A39" s="10">
        <v>29</v>
      </c>
      <c r="B39" s="6" t="s">
        <v>100</v>
      </c>
      <c r="C39" s="19">
        <f t="shared" si="205"/>
        <v>7616260.2300000004</v>
      </c>
      <c r="D39" s="19">
        <f t="shared" si="206"/>
        <v>8045842.7200000007</v>
      </c>
      <c r="E39" s="19">
        <v>6246648.8399999999</v>
      </c>
      <c r="F39" s="20">
        <f>IF(D39&lt;=0," ",IF(D39/C39*100&gt;200,"СВ.200",D39/C39))</f>
        <v>1.0564033366806322</v>
      </c>
      <c r="G39" s="20">
        <f t="shared" si="213"/>
        <v>1.2880254559018882</v>
      </c>
      <c r="H39" s="19">
        <f t="shared" si="207"/>
        <v>6465000</v>
      </c>
      <c r="I39" s="19">
        <f t="shared" si="208"/>
        <v>6906912.4500000002</v>
      </c>
      <c r="J39" s="16">
        <v>5282961.1400000006</v>
      </c>
      <c r="K39" s="20">
        <f t="shared" si="214"/>
        <v>1.0683545939675174</v>
      </c>
      <c r="L39" s="20">
        <f t="shared" si="144"/>
        <v>1.3073941425963242</v>
      </c>
      <c r="M39" s="19">
        <v>4635000</v>
      </c>
      <c r="N39" s="19">
        <v>5019531.5199999996</v>
      </c>
      <c r="O39" s="25">
        <v>3482716.79</v>
      </c>
      <c r="P39" s="20">
        <f t="shared" si="93"/>
        <v>1.0829625717367852</v>
      </c>
      <c r="Q39" s="20">
        <f t="shared" si="118"/>
        <v>1.4412689353359678</v>
      </c>
      <c r="R39" s="19"/>
      <c r="S39" s="19"/>
      <c r="T39" s="25"/>
      <c r="U39" s="20" t="str">
        <f t="shared" si="94"/>
        <v xml:space="preserve"> </v>
      </c>
      <c r="V39" s="20" t="str">
        <f t="shared" si="119"/>
        <v xml:space="preserve"> </v>
      </c>
      <c r="W39" s="19"/>
      <c r="X39" s="19"/>
      <c r="Y39" s="25"/>
      <c r="Z39" s="20" t="str">
        <f t="shared" si="95"/>
        <v xml:space="preserve"> </v>
      </c>
      <c r="AA39" s="20" t="str">
        <f t="shared" si="120"/>
        <v xml:space="preserve"> </v>
      </c>
      <c r="AB39" s="19">
        <v>250000</v>
      </c>
      <c r="AC39" s="19">
        <v>305990.48</v>
      </c>
      <c r="AD39" s="25">
        <v>282738.73</v>
      </c>
      <c r="AE39" s="20">
        <f t="shared" si="96"/>
        <v>1.2239619199999998</v>
      </c>
      <c r="AF39" s="20">
        <f t="shared" si="121"/>
        <v>1.0822375837933487</v>
      </c>
      <c r="AG39" s="19">
        <v>1580000</v>
      </c>
      <c r="AH39" s="19">
        <v>1581390.45</v>
      </c>
      <c r="AI39" s="25">
        <v>1517505.62</v>
      </c>
      <c r="AJ39" s="20">
        <f t="shared" si="97"/>
        <v>1.0008800316455695</v>
      </c>
      <c r="AK39" s="20">
        <f t="shared" si="122"/>
        <v>1.0420985788507326</v>
      </c>
      <c r="AL39" s="19"/>
      <c r="AM39" s="19"/>
      <c r="AN39" s="25"/>
      <c r="AO39" s="20" t="str">
        <f t="shared" si="98"/>
        <v xml:space="preserve"> </v>
      </c>
      <c r="AP39" s="20" t="str">
        <f t="shared" si="123"/>
        <v xml:space="preserve"> </v>
      </c>
      <c r="AQ39" s="19">
        <f t="shared" si="209"/>
        <v>1151260.23</v>
      </c>
      <c r="AR39" s="19">
        <f t="shared" si="210"/>
        <v>1138930.27</v>
      </c>
      <c r="AS39" s="34">
        <v>963687.7</v>
      </c>
      <c r="AT39" s="20">
        <f t="shared" si="99"/>
        <v>0.98929003219367706</v>
      </c>
      <c r="AU39" s="20">
        <f t="shared" si="124"/>
        <v>1.1818458095916344</v>
      </c>
      <c r="AV39" s="19"/>
      <c r="AW39" s="19"/>
      <c r="AX39" s="25"/>
      <c r="AY39" s="20" t="str">
        <f t="shared" si="100"/>
        <v xml:space="preserve"> </v>
      </c>
      <c r="AZ39" s="20" t="str">
        <f t="shared" si="125"/>
        <v xml:space="preserve"> </v>
      </c>
      <c r="BA39" s="19"/>
      <c r="BB39" s="19"/>
      <c r="BC39" s="25"/>
      <c r="BD39" s="20" t="str">
        <f t="shared" si="101"/>
        <v xml:space="preserve"> </v>
      </c>
      <c r="BE39" s="20" t="str">
        <f t="shared" si="126"/>
        <v xml:space="preserve"> </v>
      </c>
      <c r="BF39" s="19">
        <v>206800</v>
      </c>
      <c r="BG39" s="19">
        <v>186708</v>
      </c>
      <c r="BH39" s="25">
        <v>196225.33</v>
      </c>
      <c r="BI39" s="20">
        <f t="shared" si="102"/>
        <v>0.90284332688588009</v>
      </c>
      <c r="BJ39" s="20">
        <f t="shared" si="127"/>
        <v>0.95149795390839709</v>
      </c>
      <c r="BK39" s="19"/>
      <c r="BL39" s="19"/>
      <c r="BM39" s="25"/>
      <c r="BN39" s="20" t="str">
        <f t="shared" si="103"/>
        <v xml:space="preserve"> </v>
      </c>
      <c r="BO39" s="20" t="str">
        <f t="shared" si="128"/>
        <v xml:space="preserve"> </v>
      </c>
      <c r="BP39" s="19">
        <v>535000</v>
      </c>
      <c r="BQ39" s="19">
        <v>557160.09</v>
      </c>
      <c r="BR39" s="25">
        <v>448051.48</v>
      </c>
      <c r="BS39" s="20">
        <f t="shared" si="104"/>
        <v>1.0414207289719626</v>
      </c>
      <c r="BT39" s="20">
        <f t="shared" si="129"/>
        <v>1.2435180216344783</v>
      </c>
      <c r="BU39" s="19">
        <v>328335.23</v>
      </c>
      <c r="BV39" s="19">
        <v>315080.78000000003</v>
      </c>
      <c r="BW39" s="25">
        <v>237654.95</v>
      </c>
      <c r="BX39" s="20">
        <f t="shared" si="105"/>
        <v>0.95963134994682131</v>
      </c>
      <c r="BY39" s="20">
        <f t="shared" si="130"/>
        <v>1.325790941867611</v>
      </c>
      <c r="BZ39" s="19"/>
      <c r="CA39" s="19"/>
      <c r="CB39" s="25"/>
      <c r="CC39" s="20" t="str">
        <f t="shared" si="106"/>
        <v xml:space="preserve"> </v>
      </c>
      <c r="CD39" s="20" t="str">
        <f t="shared" si="131"/>
        <v xml:space="preserve"> </v>
      </c>
      <c r="CE39" s="19">
        <f t="shared" si="211"/>
        <v>0</v>
      </c>
      <c r="CF39" s="19">
        <f t="shared" si="212"/>
        <v>0</v>
      </c>
      <c r="CG39" s="19"/>
      <c r="CH39" s="20" t="str">
        <f t="shared" si="107"/>
        <v xml:space="preserve"> </v>
      </c>
      <c r="CI39" s="20" t="str">
        <f t="shared" si="132"/>
        <v xml:space="preserve"> </v>
      </c>
      <c r="CJ39" s="19"/>
      <c r="CK39" s="19"/>
      <c r="CL39" s="25"/>
      <c r="CM39" s="20" t="str">
        <f t="shared" si="108"/>
        <v xml:space="preserve"> </v>
      </c>
      <c r="CN39" s="20" t="str">
        <f t="shared" si="133"/>
        <v xml:space="preserve"> </v>
      </c>
      <c r="CO39" s="19"/>
      <c r="CP39" s="19"/>
      <c r="CQ39" s="25"/>
      <c r="CR39" s="20" t="str">
        <f t="shared" si="109"/>
        <v xml:space="preserve"> </v>
      </c>
      <c r="CS39" s="20" t="str">
        <f t="shared" si="134"/>
        <v xml:space="preserve"> </v>
      </c>
      <c r="CT39" s="19"/>
      <c r="CU39" s="19"/>
      <c r="CV39" s="25"/>
      <c r="CW39" s="20" t="str">
        <f t="shared" si="110"/>
        <v xml:space="preserve"> </v>
      </c>
      <c r="CX39" s="20" t="str">
        <f t="shared" si="135"/>
        <v xml:space="preserve"> </v>
      </c>
      <c r="CY39" s="19"/>
      <c r="CZ39" s="19"/>
      <c r="DA39" s="25"/>
      <c r="DB39" s="20" t="str">
        <f t="shared" si="111"/>
        <v xml:space="preserve"> </v>
      </c>
      <c r="DC39" s="20" t="str">
        <f t="shared" si="136"/>
        <v xml:space="preserve"> </v>
      </c>
      <c r="DD39" s="19"/>
      <c r="DE39" s="19"/>
      <c r="DF39" s="25"/>
      <c r="DG39" s="20" t="str">
        <f t="shared" si="112"/>
        <v xml:space="preserve"> </v>
      </c>
      <c r="DH39" s="20" t="str">
        <f t="shared" si="113"/>
        <v xml:space="preserve"> </v>
      </c>
      <c r="DI39" s="19">
        <v>-1143.5999999999999</v>
      </c>
      <c r="DJ39" s="25">
        <v>1457.24</v>
      </c>
      <c r="DK39" s="42">
        <f t="shared" si="137"/>
        <v>-0.78477121133100924</v>
      </c>
      <c r="DL39" s="19"/>
      <c r="DM39" s="19"/>
      <c r="DN39" s="25"/>
      <c r="DO39" s="20" t="str">
        <f t="shared" si="114"/>
        <v xml:space="preserve"> </v>
      </c>
      <c r="DP39" s="20" t="str">
        <f t="shared" si="138"/>
        <v xml:space="preserve"> </v>
      </c>
      <c r="DQ39" s="19">
        <v>81125</v>
      </c>
      <c r="DR39" s="19">
        <v>81125</v>
      </c>
      <c r="DS39" s="25">
        <v>80298.7</v>
      </c>
      <c r="DT39" s="20">
        <f t="shared" si="115"/>
        <v>1</v>
      </c>
      <c r="DU39" s="20">
        <f t="shared" si="139"/>
        <v>1.0102903284860154</v>
      </c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</row>
    <row r="40" spans="1:144" s="23" customFormat="1" ht="15.75" customHeight="1" outlineLevel="1" x14ac:dyDescent="0.25">
      <c r="A40" s="10">
        <v>30</v>
      </c>
      <c r="B40" s="6" t="s">
        <v>4</v>
      </c>
      <c r="C40" s="19">
        <f t="shared" si="205"/>
        <v>1398964.51</v>
      </c>
      <c r="D40" s="19">
        <f t="shared" si="206"/>
        <v>1456990.81</v>
      </c>
      <c r="E40" s="19">
        <v>1467387.67</v>
      </c>
      <c r="F40" s="20">
        <f>IF(D40&lt;=0," ",IF(D40/C40*100&gt;200,"СВ.200",D40/C40))</f>
        <v>1.0414780357794782</v>
      </c>
      <c r="G40" s="20">
        <f t="shared" si="213"/>
        <v>0.99291471489603023</v>
      </c>
      <c r="H40" s="19">
        <f t="shared" si="207"/>
        <v>766500</v>
      </c>
      <c r="I40" s="19">
        <f t="shared" si="208"/>
        <v>844597.29</v>
      </c>
      <c r="J40" s="16">
        <v>871236.92</v>
      </c>
      <c r="K40" s="20">
        <f t="shared" si="214"/>
        <v>1.1018881800391389</v>
      </c>
      <c r="L40" s="20">
        <f t="shared" si="144"/>
        <v>0.96942320809820592</v>
      </c>
      <c r="M40" s="19">
        <v>190500</v>
      </c>
      <c r="N40" s="19">
        <v>213879.49</v>
      </c>
      <c r="O40" s="25">
        <v>199049.77</v>
      </c>
      <c r="P40" s="20">
        <f t="shared" si="93"/>
        <v>1.1227269816272964</v>
      </c>
      <c r="Q40" s="20">
        <f t="shared" si="118"/>
        <v>1.0745025728992301</v>
      </c>
      <c r="R40" s="19"/>
      <c r="S40" s="19"/>
      <c r="T40" s="25"/>
      <c r="U40" s="20" t="str">
        <f t="shared" si="94"/>
        <v xml:space="preserve"> </v>
      </c>
      <c r="V40" s="20" t="str">
        <f t="shared" si="119"/>
        <v xml:space="preserve"> </v>
      </c>
      <c r="W40" s="19"/>
      <c r="X40" s="19"/>
      <c r="Y40" s="25"/>
      <c r="Z40" s="20" t="str">
        <f t="shared" si="95"/>
        <v xml:space="preserve"> </v>
      </c>
      <c r="AA40" s="20" t="str">
        <f t="shared" si="120"/>
        <v xml:space="preserve"> </v>
      </c>
      <c r="AB40" s="19">
        <v>104000</v>
      </c>
      <c r="AC40" s="19">
        <v>129329.25</v>
      </c>
      <c r="AD40" s="25">
        <v>128715.69</v>
      </c>
      <c r="AE40" s="20">
        <f t="shared" si="96"/>
        <v>1.2435504807692308</v>
      </c>
      <c r="AF40" s="20">
        <f t="shared" si="121"/>
        <v>1.004766784841848</v>
      </c>
      <c r="AG40" s="19">
        <v>470000</v>
      </c>
      <c r="AH40" s="19">
        <v>499388.55</v>
      </c>
      <c r="AI40" s="25">
        <v>542571.46</v>
      </c>
      <c r="AJ40" s="20">
        <f t="shared" si="97"/>
        <v>1.062528829787234</v>
      </c>
      <c r="AK40" s="20">
        <f t="shared" si="122"/>
        <v>0.92041064968658692</v>
      </c>
      <c r="AL40" s="19">
        <v>2000</v>
      </c>
      <c r="AM40" s="19">
        <v>2000</v>
      </c>
      <c r="AN40" s="25">
        <v>900</v>
      </c>
      <c r="AO40" s="20">
        <f t="shared" si="98"/>
        <v>1</v>
      </c>
      <c r="AP40" s="20" t="str">
        <f t="shared" si="123"/>
        <v>св.200</v>
      </c>
      <c r="AQ40" s="19">
        <f t="shared" si="209"/>
        <v>632464.51</v>
      </c>
      <c r="AR40" s="19">
        <f t="shared" si="210"/>
        <v>612393.52</v>
      </c>
      <c r="AS40" s="34">
        <v>596150.75</v>
      </c>
      <c r="AT40" s="20">
        <f t="shared" si="99"/>
        <v>0.96826542883805455</v>
      </c>
      <c r="AU40" s="20">
        <f t="shared" si="124"/>
        <v>1.0272460782780195</v>
      </c>
      <c r="AV40" s="19"/>
      <c r="AW40" s="19"/>
      <c r="AX40" s="25"/>
      <c r="AY40" s="20" t="str">
        <f t="shared" si="100"/>
        <v xml:space="preserve"> </v>
      </c>
      <c r="AZ40" s="20" t="str">
        <f t="shared" si="125"/>
        <v xml:space="preserve"> </v>
      </c>
      <c r="BA40" s="19">
        <v>1700</v>
      </c>
      <c r="BB40" s="19">
        <v>1650</v>
      </c>
      <c r="BC40" s="25">
        <v>2983.45</v>
      </c>
      <c r="BD40" s="20">
        <f t="shared" si="101"/>
        <v>0.97058823529411764</v>
      </c>
      <c r="BE40" s="20">
        <f t="shared" si="126"/>
        <v>0.5530509980056646</v>
      </c>
      <c r="BF40" s="19">
        <v>11200</v>
      </c>
      <c r="BG40" s="19">
        <v>12546</v>
      </c>
      <c r="BH40" s="25">
        <v>4182</v>
      </c>
      <c r="BI40" s="20">
        <f t="shared" si="102"/>
        <v>1.1201785714285715</v>
      </c>
      <c r="BJ40" s="20" t="str">
        <f t="shared" si="127"/>
        <v>св.200</v>
      </c>
      <c r="BK40" s="19">
        <v>6500</v>
      </c>
      <c r="BL40" s="19">
        <v>6551.33</v>
      </c>
      <c r="BM40" s="25"/>
      <c r="BN40" s="20">
        <f t="shared" si="103"/>
        <v>1.007896923076923</v>
      </c>
      <c r="BO40" s="20" t="str">
        <f t="shared" si="128"/>
        <v xml:space="preserve"> </v>
      </c>
      <c r="BP40" s="19">
        <v>319200</v>
      </c>
      <c r="BQ40" s="19">
        <v>327461.58</v>
      </c>
      <c r="BR40" s="25">
        <v>328422.90000000002</v>
      </c>
      <c r="BS40" s="20">
        <f t="shared" si="104"/>
        <v>1.025882142857143</v>
      </c>
      <c r="BT40" s="20">
        <f t="shared" si="129"/>
        <v>0.99707292031097705</v>
      </c>
      <c r="BU40" s="19">
        <v>222297.51</v>
      </c>
      <c r="BV40" s="19">
        <v>192617.61</v>
      </c>
      <c r="BW40" s="25">
        <v>155615.79999999999</v>
      </c>
      <c r="BX40" s="20">
        <f t="shared" si="105"/>
        <v>0.86648568398269499</v>
      </c>
      <c r="BY40" s="20">
        <f t="shared" si="130"/>
        <v>1.2377766910557926</v>
      </c>
      <c r="BZ40" s="19"/>
      <c r="CA40" s="19"/>
      <c r="CB40" s="25"/>
      <c r="CC40" s="20" t="str">
        <f t="shared" si="106"/>
        <v xml:space="preserve"> </v>
      </c>
      <c r="CD40" s="20" t="str">
        <f t="shared" si="131"/>
        <v xml:space="preserve"> </v>
      </c>
      <c r="CE40" s="19">
        <f t="shared" si="211"/>
        <v>0</v>
      </c>
      <c r="CF40" s="19">
        <f t="shared" si="212"/>
        <v>0</v>
      </c>
      <c r="CG40" s="19"/>
      <c r="CH40" s="20" t="str">
        <f t="shared" si="107"/>
        <v xml:space="preserve"> </v>
      </c>
      <c r="CI40" s="20" t="str">
        <f t="shared" si="132"/>
        <v xml:space="preserve"> </v>
      </c>
      <c r="CJ40" s="19"/>
      <c r="CK40" s="19"/>
      <c r="CL40" s="25"/>
      <c r="CM40" s="20" t="str">
        <f t="shared" si="108"/>
        <v xml:space="preserve"> </v>
      </c>
      <c r="CN40" s="20" t="str">
        <f t="shared" si="133"/>
        <v xml:space="preserve"> </v>
      </c>
      <c r="CO40" s="19"/>
      <c r="CP40" s="19"/>
      <c r="CQ40" s="25"/>
      <c r="CR40" s="20" t="str">
        <f t="shared" si="109"/>
        <v xml:space="preserve"> </v>
      </c>
      <c r="CS40" s="20" t="str">
        <f t="shared" si="134"/>
        <v xml:space="preserve"> </v>
      </c>
      <c r="CT40" s="19"/>
      <c r="CU40" s="19"/>
      <c r="CV40" s="25"/>
      <c r="CW40" s="20" t="str">
        <f t="shared" si="110"/>
        <v xml:space="preserve"> </v>
      </c>
      <c r="CX40" s="20" t="str">
        <f t="shared" si="135"/>
        <v xml:space="preserve"> </v>
      </c>
      <c r="CY40" s="19"/>
      <c r="CZ40" s="19"/>
      <c r="DA40" s="25"/>
      <c r="DB40" s="20" t="str">
        <f t="shared" si="111"/>
        <v xml:space="preserve"> </v>
      </c>
      <c r="DC40" s="20" t="str">
        <f t="shared" si="136"/>
        <v xml:space="preserve"> </v>
      </c>
      <c r="DD40" s="19"/>
      <c r="DE40" s="19"/>
      <c r="DF40" s="25"/>
      <c r="DG40" s="20" t="str">
        <f t="shared" si="112"/>
        <v xml:space="preserve"> </v>
      </c>
      <c r="DH40" s="20" t="str">
        <f t="shared" si="113"/>
        <v xml:space="preserve"> </v>
      </c>
      <c r="DI40" s="19"/>
      <c r="DJ40" s="25"/>
      <c r="DK40" s="42" t="str">
        <f t="shared" si="137"/>
        <v xml:space="preserve"> </v>
      </c>
      <c r="DL40" s="19"/>
      <c r="DM40" s="19"/>
      <c r="DN40" s="25"/>
      <c r="DO40" s="20" t="str">
        <f t="shared" si="114"/>
        <v xml:space="preserve"> </v>
      </c>
      <c r="DP40" s="20" t="str">
        <f t="shared" si="138"/>
        <v xml:space="preserve"> </v>
      </c>
      <c r="DQ40" s="19">
        <v>71567</v>
      </c>
      <c r="DR40" s="19">
        <v>71567</v>
      </c>
      <c r="DS40" s="25">
        <v>104946.6</v>
      </c>
      <c r="DT40" s="20">
        <f t="shared" si="115"/>
        <v>1</v>
      </c>
      <c r="DU40" s="20">
        <f t="shared" si="139"/>
        <v>0.68193729001225378</v>
      </c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</row>
    <row r="41" spans="1:144" s="23" customFormat="1" ht="16.5" customHeight="1" outlineLevel="1" x14ac:dyDescent="0.25">
      <c r="A41" s="10">
        <v>31</v>
      </c>
      <c r="B41" s="6" t="s">
        <v>99</v>
      </c>
      <c r="C41" s="19">
        <f t="shared" si="205"/>
        <v>2130603.5300000003</v>
      </c>
      <c r="D41" s="19">
        <f t="shared" si="206"/>
        <v>2321767.8200000003</v>
      </c>
      <c r="E41" s="19">
        <v>2910604.67</v>
      </c>
      <c r="F41" s="20">
        <f>IF(D41&lt;=0," ",IF(D41/C41*100&gt;200,"СВ.200",D41/C41))</f>
        <v>1.0897230701574967</v>
      </c>
      <c r="G41" s="20">
        <f t="shared" si="213"/>
        <v>0.79769260454048552</v>
      </c>
      <c r="H41" s="19">
        <f t="shared" si="207"/>
        <v>1858250</v>
      </c>
      <c r="I41" s="19">
        <f t="shared" si="208"/>
        <v>2028038.81</v>
      </c>
      <c r="J41" s="16">
        <v>2006294.43</v>
      </c>
      <c r="K41" s="20">
        <f t="shared" si="214"/>
        <v>1.0913702731064174</v>
      </c>
      <c r="L41" s="20">
        <f t="shared" si="144"/>
        <v>1.0108380802313248</v>
      </c>
      <c r="M41" s="19">
        <v>938250</v>
      </c>
      <c r="N41" s="19">
        <v>994796.89</v>
      </c>
      <c r="O41" s="25">
        <v>563251.43999999994</v>
      </c>
      <c r="P41" s="20">
        <f t="shared" si="93"/>
        <v>1.0602684678923529</v>
      </c>
      <c r="Q41" s="20">
        <f t="shared" si="118"/>
        <v>1.7661683918642093</v>
      </c>
      <c r="R41" s="19"/>
      <c r="S41" s="19"/>
      <c r="T41" s="25"/>
      <c r="U41" s="20" t="str">
        <f t="shared" si="94"/>
        <v xml:space="preserve"> </v>
      </c>
      <c r="V41" s="20" t="str">
        <f t="shared" si="119"/>
        <v xml:space="preserve"> </v>
      </c>
      <c r="W41" s="19"/>
      <c r="X41" s="19"/>
      <c r="Y41" s="25"/>
      <c r="Z41" s="20" t="str">
        <f t="shared" si="95"/>
        <v xml:space="preserve"> </v>
      </c>
      <c r="AA41" s="20" t="str">
        <f t="shared" si="120"/>
        <v xml:space="preserve"> </v>
      </c>
      <c r="AB41" s="19">
        <v>220000</v>
      </c>
      <c r="AC41" s="19">
        <v>289517.28000000003</v>
      </c>
      <c r="AD41" s="25">
        <v>209557.68</v>
      </c>
      <c r="AE41" s="20">
        <f t="shared" si="96"/>
        <v>1.3159876363636365</v>
      </c>
      <c r="AF41" s="20">
        <f t="shared" si="121"/>
        <v>1.3815636821327666</v>
      </c>
      <c r="AG41" s="19">
        <v>700000</v>
      </c>
      <c r="AH41" s="19">
        <v>743724.64</v>
      </c>
      <c r="AI41" s="25">
        <v>1233485.31</v>
      </c>
      <c r="AJ41" s="20">
        <f t="shared" si="97"/>
        <v>1.0624637714285714</v>
      </c>
      <c r="AK41" s="20">
        <f t="shared" si="122"/>
        <v>0.60294568080425703</v>
      </c>
      <c r="AL41" s="19"/>
      <c r="AM41" s="19"/>
      <c r="AN41" s="25"/>
      <c r="AO41" s="20" t="str">
        <f t="shared" si="98"/>
        <v xml:space="preserve"> </v>
      </c>
      <c r="AP41" s="20" t="str">
        <f t="shared" si="123"/>
        <v xml:space="preserve"> </v>
      </c>
      <c r="AQ41" s="19">
        <f t="shared" si="209"/>
        <v>272353.53000000003</v>
      </c>
      <c r="AR41" s="19">
        <f t="shared" si="210"/>
        <v>293729.01</v>
      </c>
      <c r="AS41" s="34">
        <v>904310.24</v>
      </c>
      <c r="AT41" s="20">
        <f t="shared" si="99"/>
        <v>1.0784843141192257</v>
      </c>
      <c r="AU41" s="20">
        <f t="shared" si="124"/>
        <v>0.32481000104565888</v>
      </c>
      <c r="AV41" s="19"/>
      <c r="AW41" s="19"/>
      <c r="AX41" s="25"/>
      <c r="AY41" s="20" t="str">
        <f t="shared" si="100"/>
        <v xml:space="preserve"> </v>
      </c>
      <c r="AZ41" s="20" t="str">
        <f t="shared" si="125"/>
        <v xml:space="preserve"> </v>
      </c>
      <c r="BA41" s="19"/>
      <c r="BB41" s="19"/>
      <c r="BC41" s="25"/>
      <c r="BD41" s="20" t="str">
        <f t="shared" si="101"/>
        <v xml:space="preserve"> </v>
      </c>
      <c r="BE41" s="20" t="str">
        <f t="shared" si="126"/>
        <v xml:space="preserve"> </v>
      </c>
      <c r="BF41" s="19"/>
      <c r="BG41" s="19"/>
      <c r="BH41" s="25"/>
      <c r="BI41" s="20" t="str">
        <f t="shared" si="102"/>
        <v xml:space="preserve"> </v>
      </c>
      <c r="BJ41" s="20" t="str">
        <f t="shared" si="127"/>
        <v xml:space="preserve"> </v>
      </c>
      <c r="BK41" s="19"/>
      <c r="BL41" s="19"/>
      <c r="BM41" s="25"/>
      <c r="BN41" s="20" t="str">
        <f t="shared" si="103"/>
        <v xml:space="preserve"> </v>
      </c>
      <c r="BO41" s="20" t="str">
        <f t="shared" si="128"/>
        <v xml:space="preserve"> </v>
      </c>
      <c r="BP41" s="19">
        <v>200000</v>
      </c>
      <c r="BQ41" s="19">
        <v>219014.48</v>
      </c>
      <c r="BR41" s="25">
        <v>263167.19</v>
      </c>
      <c r="BS41" s="20">
        <f t="shared" si="104"/>
        <v>1.0950724000000001</v>
      </c>
      <c r="BT41" s="20">
        <f t="shared" si="129"/>
        <v>0.83222562812636336</v>
      </c>
      <c r="BU41" s="19">
        <v>579.01</v>
      </c>
      <c r="BV41" s="19">
        <v>579.01</v>
      </c>
      <c r="BW41" s="25">
        <v>3586.27</v>
      </c>
      <c r="BX41" s="20">
        <f t="shared" si="105"/>
        <v>1</v>
      </c>
      <c r="BY41" s="20">
        <f t="shared" si="130"/>
        <v>0.16145187060650759</v>
      </c>
      <c r="BZ41" s="19"/>
      <c r="CA41" s="19"/>
      <c r="CB41" s="25">
        <v>540000</v>
      </c>
      <c r="CC41" s="20" t="str">
        <f t="shared" si="106"/>
        <v xml:space="preserve"> </v>
      </c>
      <c r="CD41" s="20">
        <f t="shared" si="131"/>
        <v>0</v>
      </c>
      <c r="CE41" s="19">
        <f t="shared" si="211"/>
        <v>0</v>
      </c>
      <c r="CF41" s="19">
        <f t="shared" si="212"/>
        <v>0</v>
      </c>
      <c r="CG41" s="19"/>
      <c r="CH41" s="20" t="str">
        <f t="shared" si="107"/>
        <v xml:space="preserve"> </v>
      </c>
      <c r="CI41" s="20" t="str">
        <f t="shared" si="132"/>
        <v xml:space="preserve"> </v>
      </c>
      <c r="CJ41" s="19"/>
      <c r="CK41" s="19"/>
      <c r="CL41" s="25"/>
      <c r="CM41" s="20" t="str">
        <f t="shared" si="108"/>
        <v xml:space="preserve"> </v>
      </c>
      <c r="CN41" s="20" t="str">
        <f t="shared" si="133"/>
        <v xml:space="preserve"> </v>
      </c>
      <c r="CO41" s="19"/>
      <c r="CP41" s="19"/>
      <c r="CQ41" s="25"/>
      <c r="CR41" s="20" t="str">
        <f t="shared" si="109"/>
        <v xml:space="preserve"> </v>
      </c>
      <c r="CS41" s="20" t="str">
        <f t="shared" si="134"/>
        <v xml:space="preserve"> </v>
      </c>
      <c r="CT41" s="19"/>
      <c r="CU41" s="19"/>
      <c r="CV41" s="25"/>
      <c r="CW41" s="20" t="str">
        <f t="shared" si="110"/>
        <v xml:space="preserve"> </v>
      </c>
      <c r="CX41" s="20" t="str">
        <f t="shared" si="135"/>
        <v xml:space="preserve"> </v>
      </c>
      <c r="CY41" s="19"/>
      <c r="CZ41" s="19"/>
      <c r="DA41" s="25"/>
      <c r="DB41" s="20" t="str">
        <f t="shared" si="111"/>
        <v xml:space="preserve"> </v>
      </c>
      <c r="DC41" s="20" t="str">
        <f t="shared" si="136"/>
        <v xml:space="preserve"> </v>
      </c>
      <c r="DD41" s="19"/>
      <c r="DE41" s="19"/>
      <c r="DF41" s="25"/>
      <c r="DG41" s="20" t="str">
        <f t="shared" si="112"/>
        <v xml:space="preserve"> </v>
      </c>
      <c r="DH41" s="20" t="str">
        <f t="shared" si="113"/>
        <v xml:space="preserve"> </v>
      </c>
      <c r="DI41" s="19">
        <v>2361</v>
      </c>
      <c r="DJ41" s="25">
        <v>-361.22</v>
      </c>
      <c r="DK41" s="42">
        <f t="shared" si="137"/>
        <v>-6.5361829356071084</v>
      </c>
      <c r="DL41" s="19"/>
      <c r="DM41" s="19"/>
      <c r="DN41" s="25"/>
      <c r="DO41" s="20" t="str">
        <f t="shared" si="114"/>
        <v xml:space="preserve"> </v>
      </c>
      <c r="DP41" s="20" t="str">
        <f t="shared" si="138"/>
        <v xml:space="preserve"> </v>
      </c>
      <c r="DQ41" s="19">
        <v>71774.52</v>
      </c>
      <c r="DR41" s="19">
        <v>71774.52</v>
      </c>
      <c r="DS41" s="25">
        <v>97918</v>
      </c>
      <c r="DT41" s="20">
        <f t="shared" si="115"/>
        <v>1</v>
      </c>
      <c r="DU41" s="20">
        <f t="shared" si="139"/>
        <v>0.73300639310443438</v>
      </c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</row>
    <row r="42" spans="1:144" s="13" customFormat="1" ht="15.75" x14ac:dyDescent="0.25">
      <c r="A42" s="12"/>
      <c r="B42" s="5" t="s">
        <v>127</v>
      </c>
      <c r="C42" s="37">
        <f>SUM(C43:C47)</f>
        <v>31785642.210000001</v>
      </c>
      <c r="D42" s="37">
        <f>SUM(D43:D47)</f>
        <v>35148411.870000005</v>
      </c>
      <c r="E42" s="21">
        <v>32732362.949999999</v>
      </c>
      <c r="F42" s="18">
        <f>IF(D42&lt;=0," ",IF(D42/C42*100&gt;200,"СВ.200",D42/C42))</f>
        <v>1.1057952404353828</v>
      </c>
      <c r="G42" s="18">
        <f t="shared" si="213"/>
        <v>1.0738122366445289</v>
      </c>
      <c r="H42" s="37">
        <f>SUM(H43:H47)</f>
        <v>30169558.030000001</v>
      </c>
      <c r="I42" s="37">
        <f>SUM(I43:I47)</f>
        <v>33525769.52</v>
      </c>
      <c r="J42" s="30">
        <v>28466242.879999995</v>
      </c>
      <c r="K42" s="18">
        <f t="shared" si="214"/>
        <v>1.1112449670844582</v>
      </c>
      <c r="L42" s="18">
        <f t="shared" si="144"/>
        <v>1.1777377738723209</v>
      </c>
      <c r="M42" s="37">
        <f>SUM(M43:M47)</f>
        <v>23844637.41</v>
      </c>
      <c r="N42" s="37">
        <f>SUM(N43:N47)</f>
        <v>27150088.399999999</v>
      </c>
      <c r="O42" s="37">
        <v>21215769.309999999</v>
      </c>
      <c r="P42" s="18">
        <f t="shared" si="93"/>
        <v>1.1386245021538366</v>
      </c>
      <c r="Q42" s="18">
        <f t="shared" si="118"/>
        <v>1.2797126516266781</v>
      </c>
      <c r="R42" s="37">
        <f>SUM(R43:R47)</f>
        <v>1869999</v>
      </c>
      <c r="S42" s="37">
        <f>SUM(S43:S47)</f>
        <v>1873226.61</v>
      </c>
      <c r="T42" s="37">
        <v>1744867.7</v>
      </c>
      <c r="U42" s="18">
        <f t="shared" si="94"/>
        <v>1.0017259955753988</v>
      </c>
      <c r="V42" s="18">
        <f t="shared" si="119"/>
        <v>1.0735636919635798</v>
      </c>
      <c r="W42" s="37">
        <f>SUM(W43:W47)</f>
        <v>522280.35</v>
      </c>
      <c r="X42" s="37">
        <f>SUM(X43:X47)</f>
        <v>522904.80999999994</v>
      </c>
      <c r="Y42" s="37">
        <v>338824.05</v>
      </c>
      <c r="Z42" s="18">
        <f t="shared" si="95"/>
        <v>1.0011956413830234</v>
      </c>
      <c r="AA42" s="18">
        <f t="shared" si="120"/>
        <v>1.5432930749750495</v>
      </c>
      <c r="AB42" s="37">
        <f>SUM(AB43:AB47)</f>
        <v>948425.97</v>
      </c>
      <c r="AC42" s="37">
        <f>SUM(AC43:AC47)</f>
        <v>1036524.3200000001</v>
      </c>
      <c r="AD42" s="37">
        <v>869720.65999999992</v>
      </c>
      <c r="AE42" s="18">
        <f t="shared" si="96"/>
        <v>1.0928890106204072</v>
      </c>
      <c r="AF42" s="18">
        <f t="shared" si="121"/>
        <v>1.1917899248248285</v>
      </c>
      <c r="AG42" s="37">
        <f>SUM(AG43:AG47)</f>
        <v>2978715.3</v>
      </c>
      <c r="AH42" s="37">
        <f>SUM(AH43:AH47)</f>
        <v>2937575.38</v>
      </c>
      <c r="AI42" s="37">
        <v>4494674.3</v>
      </c>
      <c r="AJ42" s="18">
        <f t="shared" si="97"/>
        <v>0.98618870356626565</v>
      </c>
      <c r="AK42" s="18">
        <f t="shared" si="122"/>
        <v>0.65356801937795583</v>
      </c>
      <c r="AL42" s="37">
        <f>SUM(AL43:AL47)</f>
        <v>5500</v>
      </c>
      <c r="AM42" s="37">
        <f>SUM(AM43:AM47)</f>
        <v>5450</v>
      </c>
      <c r="AN42" s="37">
        <v>5750</v>
      </c>
      <c r="AO42" s="18">
        <f t="shared" si="98"/>
        <v>0.99090909090909096</v>
      </c>
      <c r="AP42" s="18">
        <f t="shared" si="123"/>
        <v>0.94782608695652171</v>
      </c>
      <c r="AQ42" s="37">
        <f>SUM(AQ43:AQ47)</f>
        <v>1616084.1800000002</v>
      </c>
      <c r="AR42" s="37">
        <f>SUM(AR43:AR47)</f>
        <v>1622642.3499999999</v>
      </c>
      <c r="AS42" s="37">
        <v>4266120.0699999994</v>
      </c>
      <c r="AT42" s="18">
        <f t="shared" si="99"/>
        <v>1.0040580621239668</v>
      </c>
      <c r="AU42" s="18">
        <f t="shared" si="124"/>
        <v>0.380355527593015</v>
      </c>
      <c r="AV42" s="37">
        <f>SUM(AV43:AV47)</f>
        <v>167836</v>
      </c>
      <c r="AW42" s="37">
        <f>SUM(AW43:AW47)</f>
        <v>167836.37</v>
      </c>
      <c r="AX42" s="37">
        <v>309424.40999999997</v>
      </c>
      <c r="AY42" s="18">
        <f t="shared" si="100"/>
        <v>1.0000022045329964</v>
      </c>
      <c r="AZ42" s="18">
        <f t="shared" si="125"/>
        <v>0.54241476941007982</v>
      </c>
      <c r="BA42" s="37">
        <f>SUM(BA43:BA47)</f>
        <v>136536.10999999999</v>
      </c>
      <c r="BB42" s="37">
        <f>SUM(BB43:BB47)</f>
        <v>135741.63</v>
      </c>
      <c r="BC42" s="37">
        <v>217296.49</v>
      </c>
      <c r="BD42" s="18">
        <f t="shared" si="101"/>
        <v>0.99418117302448428</v>
      </c>
      <c r="BE42" s="18">
        <f t="shared" si="126"/>
        <v>0.62468395140667021</v>
      </c>
      <c r="BF42" s="37">
        <f>SUM(BF43:BF47)</f>
        <v>321835</v>
      </c>
      <c r="BG42" s="37">
        <f>SUM(BG43:BG47)</f>
        <v>298032.5</v>
      </c>
      <c r="BH42" s="37">
        <v>346748.64</v>
      </c>
      <c r="BI42" s="18">
        <f t="shared" si="102"/>
        <v>0.92604129445212613</v>
      </c>
      <c r="BJ42" s="18">
        <f t="shared" si="127"/>
        <v>0.85950589452924742</v>
      </c>
      <c r="BK42" s="37">
        <f>SUM(BK43:BK47)</f>
        <v>0</v>
      </c>
      <c r="BL42" s="37">
        <f>SUM(BL43:BL47)</f>
        <v>0</v>
      </c>
      <c r="BM42" s="37">
        <v>0</v>
      </c>
      <c r="BN42" s="18" t="str">
        <f t="shared" si="103"/>
        <v xml:space="preserve"> </v>
      </c>
      <c r="BO42" s="18" t="str">
        <f t="shared" si="128"/>
        <v xml:space="preserve"> </v>
      </c>
      <c r="BP42" s="37">
        <f>SUM(BP43:BP47)</f>
        <v>0</v>
      </c>
      <c r="BQ42" s="37">
        <f>SUM(BQ43:BQ47)</f>
        <v>0</v>
      </c>
      <c r="BR42" s="37">
        <v>0</v>
      </c>
      <c r="BS42" s="18" t="str">
        <f t="shared" si="104"/>
        <v xml:space="preserve"> </v>
      </c>
      <c r="BT42" s="18" t="str">
        <f t="shared" si="129"/>
        <v xml:space="preserve"> </v>
      </c>
      <c r="BU42" s="37">
        <f>SUM(BU43:BU47)</f>
        <v>449187.11</v>
      </c>
      <c r="BV42" s="37">
        <f>SUM(BV43:BV47)</f>
        <v>452574</v>
      </c>
      <c r="BW42" s="37">
        <v>443972.28</v>
      </c>
      <c r="BX42" s="18">
        <f t="shared" si="105"/>
        <v>1.0075400427229535</v>
      </c>
      <c r="BY42" s="18">
        <f t="shared" si="130"/>
        <v>1.0193744528374609</v>
      </c>
      <c r="BZ42" s="37">
        <f>SUM(BZ43:BZ47)</f>
        <v>0</v>
      </c>
      <c r="CA42" s="37">
        <f>SUM(CA43:CA47)</f>
        <v>0</v>
      </c>
      <c r="CB42" s="37">
        <v>162560</v>
      </c>
      <c r="CC42" s="18" t="str">
        <f t="shared" si="106"/>
        <v xml:space="preserve"> </v>
      </c>
      <c r="CD42" s="18">
        <f t="shared" si="131"/>
        <v>0</v>
      </c>
      <c r="CE42" s="37">
        <f>SUM(CE43:CE47)</f>
        <v>304361.01</v>
      </c>
      <c r="CF42" s="37">
        <f>SUM(CF43:CF47)</f>
        <v>332129.08999999997</v>
      </c>
      <c r="CG42" s="21">
        <v>2581156.4</v>
      </c>
      <c r="CH42" s="18">
        <f t="shared" si="107"/>
        <v>1.0912340250152277</v>
      </c>
      <c r="CI42" s="18">
        <f t="shared" si="132"/>
        <v>0.12867453130697543</v>
      </c>
      <c r="CJ42" s="37">
        <f>SUM(CJ43:CJ47)</f>
        <v>218622</v>
      </c>
      <c r="CK42" s="37">
        <f>SUM(CK43:CK47)</f>
        <v>246390.08</v>
      </c>
      <c r="CL42" s="37">
        <v>327256.08</v>
      </c>
      <c r="CM42" s="18">
        <f t="shared" si="108"/>
        <v>1.1270141156882656</v>
      </c>
      <c r="CN42" s="18">
        <f t="shared" si="133"/>
        <v>0.75289687513215942</v>
      </c>
      <c r="CO42" s="37">
        <f>SUM(CO43:CO47)</f>
        <v>85739.01</v>
      </c>
      <c r="CP42" s="37">
        <f>SUM(CP43:CP47)</f>
        <v>85739.01</v>
      </c>
      <c r="CQ42" s="37">
        <v>2253900.3199999998</v>
      </c>
      <c r="CR42" s="18">
        <f t="shared" si="109"/>
        <v>1</v>
      </c>
      <c r="CS42" s="18">
        <f t="shared" si="134"/>
        <v>3.8040284762903803E-2</v>
      </c>
      <c r="CT42" s="37">
        <f>SUM(CT43:CT47)</f>
        <v>0</v>
      </c>
      <c r="CU42" s="37">
        <f>SUM(CU43:CU47)</f>
        <v>0</v>
      </c>
      <c r="CV42" s="37">
        <v>0</v>
      </c>
      <c r="CW42" s="18" t="str">
        <f t="shared" si="110"/>
        <v xml:space="preserve"> </v>
      </c>
      <c r="CX42" s="18" t="str">
        <f t="shared" si="135"/>
        <v xml:space="preserve"> </v>
      </c>
      <c r="CY42" s="37">
        <f>SUM(CY43:CY47)</f>
        <v>58329</v>
      </c>
      <c r="CZ42" s="37">
        <f>SUM(CZ43:CZ47)</f>
        <v>58328.81</v>
      </c>
      <c r="DA42" s="37">
        <v>64201.91</v>
      </c>
      <c r="DB42" s="18">
        <f t="shared" si="111"/>
        <v>0.99999674261516569</v>
      </c>
      <c r="DC42" s="18">
        <f t="shared" si="136"/>
        <v>0.90852141314798884</v>
      </c>
      <c r="DD42" s="37">
        <f>SUM(DD43:DD47)</f>
        <v>0</v>
      </c>
      <c r="DE42" s="37">
        <f>SUM(DE43:DE47)</f>
        <v>0</v>
      </c>
      <c r="DF42" s="37">
        <v>0</v>
      </c>
      <c r="DG42" s="18" t="str">
        <f t="shared" si="112"/>
        <v xml:space="preserve"> </v>
      </c>
      <c r="DH42" s="18" t="str">
        <f t="shared" si="113"/>
        <v xml:space="preserve"> </v>
      </c>
      <c r="DI42" s="37">
        <f>SUM(DI43:DI47)</f>
        <v>0</v>
      </c>
      <c r="DJ42" s="37">
        <v>0</v>
      </c>
      <c r="DK42" s="18" t="str">
        <f t="shared" si="137"/>
        <v xml:space="preserve"> </v>
      </c>
      <c r="DL42" s="37">
        <f>SUM(DL43:DL47)</f>
        <v>0</v>
      </c>
      <c r="DM42" s="37">
        <f>SUM(DM43:DM47)</f>
        <v>0</v>
      </c>
      <c r="DN42" s="37">
        <v>0</v>
      </c>
      <c r="DO42" s="18" t="str">
        <f t="shared" si="114"/>
        <v xml:space="preserve"> </v>
      </c>
      <c r="DP42" s="18" t="str">
        <f t="shared" si="138"/>
        <v xml:space="preserve"> </v>
      </c>
      <c r="DQ42" s="37">
        <f>SUM(DQ43:DQ47)</f>
        <v>177999.95</v>
      </c>
      <c r="DR42" s="37">
        <f>SUM(DR43:DR47)</f>
        <v>177999.95</v>
      </c>
      <c r="DS42" s="37">
        <v>140759.94</v>
      </c>
      <c r="DT42" s="18">
        <f t="shared" si="115"/>
        <v>1</v>
      </c>
      <c r="DU42" s="18">
        <f t="shared" si="139"/>
        <v>1.2645639803483861</v>
      </c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</row>
    <row r="43" spans="1:144" s="11" customFormat="1" ht="15.75" customHeight="1" outlineLevel="1" x14ac:dyDescent="0.25">
      <c r="A43" s="10">
        <f>31+1</f>
        <v>32</v>
      </c>
      <c r="B43" s="6" t="s">
        <v>113</v>
      </c>
      <c r="C43" s="19">
        <f t="shared" ref="C43" si="215">H43+AQ43</f>
        <v>24686786.16</v>
      </c>
      <c r="D43" s="19">
        <f t="shared" ref="D43" si="216">I43+AR43</f>
        <v>28089493.850000001</v>
      </c>
      <c r="E43" s="19">
        <v>25065198.890000001</v>
      </c>
      <c r="F43" s="20">
        <f>IF(D43&lt;=0," ",IF(D43/C43*100&gt;200,"СВ.200",D43/C43))</f>
        <v>1.1378351830791733</v>
      </c>
      <c r="G43" s="20">
        <f t="shared" si="213"/>
        <v>1.120657129962235</v>
      </c>
      <c r="H43" s="19">
        <f t="shared" ref="H43" si="217">M43+R43+W43+AB43+AG43+AL43</f>
        <v>23840754.16</v>
      </c>
      <c r="I43" s="19">
        <f t="shared" ref="I43" si="218">N43+S43+X43+AC43+AH43+AM43</f>
        <v>27215692.760000002</v>
      </c>
      <c r="J43" s="16">
        <v>23788724.209999997</v>
      </c>
      <c r="K43" s="20">
        <f t="shared" si="214"/>
        <v>1.1415617382466228</v>
      </c>
      <c r="L43" s="20">
        <f t="shared" si="144"/>
        <v>1.1440585262054288</v>
      </c>
      <c r="M43" s="19">
        <v>20215328.809999999</v>
      </c>
      <c r="N43" s="19">
        <v>23516972.91</v>
      </c>
      <c r="O43" s="25">
        <v>19601673.539999999</v>
      </c>
      <c r="P43" s="20">
        <f t="shared" si="93"/>
        <v>1.1633237891419685</v>
      </c>
      <c r="Q43" s="20">
        <f t="shared" si="118"/>
        <v>1.1997431169338819</v>
      </c>
      <c r="R43" s="19">
        <v>1869999</v>
      </c>
      <c r="S43" s="19">
        <v>1873226.61</v>
      </c>
      <c r="T43" s="25">
        <v>1744867.7</v>
      </c>
      <c r="U43" s="20">
        <f t="shared" si="94"/>
        <v>1.0017259955753988</v>
      </c>
      <c r="V43" s="20">
        <f t="shared" si="119"/>
        <v>1.0735636919635798</v>
      </c>
      <c r="W43" s="19">
        <v>311880.34999999998</v>
      </c>
      <c r="X43" s="19">
        <v>311880.34999999998</v>
      </c>
      <c r="Y43" s="25">
        <v>234939.15</v>
      </c>
      <c r="Z43" s="20">
        <f t="shared" si="95"/>
        <v>1</v>
      </c>
      <c r="AA43" s="20">
        <f t="shared" si="120"/>
        <v>1.3274941617861475</v>
      </c>
      <c r="AB43" s="19">
        <v>500000</v>
      </c>
      <c r="AC43" s="19">
        <v>517585.34</v>
      </c>
      <c r="AD43" s="25">
        <v>523670.44</v>
      </c>
      <c r="AE43" s="20">
        <f t="shared" si="96"/>
        <v>1.03517068</v>
      </c>
      <c r="AF43" s="20">
        <f t="shared" si="121"/>
        <v>0.98837990549934429</v>
      </c>
      <c r="AG43" s="19">
        <v>943546</v>
      </c>
      <c r="AH43" s="19">
        <v>996027.55</v>
      </c>
      <c r="AI43" s="25">
        <v>1887627.43</v>
      </c>
      <c r="AJ43" s="20">
        <f t="shared" si="97"/>
        <v>1.0556216125127975</v>
      </c>
      <c r="AK43" s="20">
        <f t="shared" si="122"/>
        <v>0.5276610914686698</v>
      </c>
      <c r="AL43" s="19"/>
      <c r="AM43" s="19"/>
      <c r="AN43" s="25"/>
      <c r="AO43" s="20" t="str">
        <f t="shared" si="98"/>
        <v xml:space="preserve"> </v>
      </c>
      <c r="AP43" s="20" t="str">
        <f t="shared" si="123"/>
        <v xml:space="preserve"> </v>
      </c>
      <c r="AQ43" s="19">
        <f t="shared" ref="AQ43" si="219">AV43+BA43+BF43+BK43+BP43+BU43+BZ43+CE43+CT43+CY43+DD43+DL43+DQ43</f>
        <v>846032</v>
      </c>
      <c r="AR43" s="19">
        <f t="shared" ref="AR43" si="220">AW43+BB43+BG43+BL43+BQ43+BV43+CA43+CF43+CU43+CZ43+DE43+DI43+DM43+DR43</f>
        <v>873801.08999999985</v>
      </c>
      <c r="AS43" s="34">
        <v>1276474.6800000002</v>
      </c>
      <c r="AT43" s="20">
        <f t="shared" si="99"/>
        <v>1.0328227419293832</v>
      </c>
      <c r="AU43" s="20">
        <f t="shared" si="124"/>
        <v>0.68454243839760276</v>
      </c>
      <c r="AV43" s="19">
        <v>167836</v>
      </c>
      <c r="AW43" s="19">
        <v>167836.37</v>
      </c>
      <c r="AX43" s="25">
        <v>309424.40999999997</v>
      </c>
      <c r="AY43" s="20">
        <f t="shared" si="100"/>
        <v>1.0000022045329964</v>
      </c>
      <c r="AZ43" s="20">
        <f t="shared" si="125"/>
        <v>0.54241476941007982</v>
      </c>
      <c r="BA43" s="19"/>
      <c r="BB43" s="19"/>
      <c r="BC43" s="25"/>
      <c r="BD43" s="20" t="str">
        <f t="shared" si="101"/>
        <v xml:space="preserve"> </v>
      </c>
      <c r="BE43" s="20" t="str">
        <f t="shared" si="126"/>
        <v xml:space="preserve"> </v>
      </c>
      <c r="BF43" s="19">
        <v>35435</v>
      </c>
      <c r="BG43" s="19">
        <v>35435.54</v>
      </c>
      <c r="BH43" s="25">
        <v>30489.68</v>
      </c>
      <c r="BI43" s="20">
        <f t="shared" si="102"/>
        <v>1.0000152391703119</v>
      </c>
      <c r="BJ43" s="20">
        <f t="shared" si="127"/>
        <v>1.1622142311759258</v>
      </c>
      <c r="BK43" s="19"/>
      <c r="BL43" s="19"/>
      <c r="BM43" s="25"/>
      <c r="BN43" s="20" t="str">
        <f t="shared" si="103"/>
        <v xml:space="preserve"> </v>
      </c>
      <c r="BO43" s="20" t="str">
        <f t="shared" si="128"/>
        <v xml:space="preserve"> </v>
      </c>
      <c r="BP43" s="19"/>
      <c r="BQ43" s="19"/>
      <c r="BR43" s="25"/>
      <c r="BS43" s="20" t="str">
        <f t="shared" si="104"/>
        <v xml:space="preserve"> </v>
      </c>
      <c r="BT43" s="20" t="str">
        <f t="shared" si="129"/>
        <v xml:space="preserve"> </v>
      </c>
      <c r="BU43" s="19">
        <v>327810</v>
      </c>
      <c r="BV43" s="19">
        <v>327810.28999999998</v>
      </c>
      <c r="BW43" s="25">
        <v>336469.53</v>
      </c>
      <c r="BX43" s="20">
        <f t="shared" si="105"/>
        <v>1.0000008846587962</v>
      </c>
      <c r="BY43" s="20">
        <f t="shared" si="130"/>
        <v>0.97426441556238375</v>
      </c>
      <c r="BZ43" s="19"/>
      <c r="CA43" s="19"/>
      <c r="CB43" s="25">
        <v>162560</v>
      </c>
      <c r="CC43" s="20" t="str">
        <f t="shared" si="106"/>
        <v xml:space="preserve"> </v>
      </c>
      <c r="CD43" s="20">
        <f t="shared" si="131"/>
        <v>0</v>
      </c>
      <c r="CE43" s="19">
        <f t="shared" ref="CE43" si="221">CJ43+CO43</f>
        <v>218622</v>
      </c>
      <c r="CF43" s="19">
        <f t="shared" ref="CF43" si="222">CK43+CP43</f>
        <v>246390.08</v>
      </c>
      <c r="CG43" s="19">
        <v>327256.08</v>
      </c>
      <c r="CH43" s="20">
        <f t="shared" si="107"/>
        <v>1.1270141156882656</v>
      </c>
      <c r="CI43" s="20">
        <f t="shared" si="132"/>
        <v>0.75289687513215942</v>
      </c>
      <c r="CJ43" s="19">
        <v>218622</v>
      </c>
      <c r="CK43" s="19">
        <v>246390.08</v>
      </c>
      <c r="CL43" s="25">
        <v>327256.08</v>
      </c>
      <c r="CM43" s="20">
        <f t="shared" si="108"/>
        <v>1.1270141156882656</v>
      </c>
      <c r="CN43" s="20">
        <f t="shared" si="133"/>
        <v>0.75289687513215942</v>
      </c>
      <c r="CO43" s="19"/>
      <c r="CP43" s="19"/>
      <c r="CQ43" s="25"/>
      <c r="CR43" s="20" t="str">
        <f t="shared" si="109"/>
        <v xml:space="preserve"> </v>
      </c>
      <c r="CS43" s="20" t="str">
        <f t="shared" si="134"/>
        <v xml:space="preserve"> </v>
      </c>
      <c r="CT43" s="19"/>
      <c r="CU43" s="19"/>
      <c r="CV43" s="25"/>
      <c r="CW43" s="20" t="str">
        <f t="shared" si="110"/>
        <v xml:space="preserve"> </v>
      </c>
      <c r="CX43" s="20" t="str">
        <f t="shared" si="135"/>
        <v xml:space="preserve"> </v>
      </c>
      <c r="CY43" s="19">
        <v>58329</v>
      </c>
      <c r="CZ43" s="19">
        <v>58328.81</v>
      </c>
      <c r="DA43" s="25">
        <v>64201.91</v>
      </c>
      <c r="DB43" s="20">
        <f t="shared" si="111"/>
        <v>0.99999674261516569</v>
      </c>
      <c r="DC43" s="20">
        <f t="shared" si="136"/>
        <v>0.90852141314798884</v>
      </c>
      <c r="DD43" s="19"/>
      <c r="DE43" s="19"/>
      <c r="DF43" s="25"/>
      <c r="DG43" s="20" t="str">
        <f t="shared" si="112"/>
        <v xml:space="preserve"> </v>
      </c>
      <c r="DH43" s="20" t="str">
        <f t="shared" si="113"/>
        <v xml:space="preserve"> </v>
      </c>
      <c r="DI43" s="19"/>
      <c r="DJ43" s="25"/>
      <c r="DK43" s="42" t="str">
        <f t="shared" si="137"/>
        <v xml:space="preserve"> </v>
      </c>
      <c r="DL43" s="19"/>
      <c r="DM43" s="19"/>
      <c r="DN43" s="25"/>
      <c r="DO43" s="20" t="str">
        <f t="shared" si="114"/>
        <v xml:space="preserve"> </v>
      </c>
      <c r="DP43" s="20" t="str">
        <f t="shared" si="138"/>
        <v xml:space="preserve"> </v>
      </c>
      <c r="DQ43" s="19">
        <v>38000</v>
      </c>
      <c r="DR43" s="19">
        <v>38000</v>
      </c>
      <c r="DS43" s="25">
        <v>46073.07</v>
      </c>
      <c r="DT43" s="20">
        <f t="shared" si="115"/>
        <v>1</v>
      </c>
      <c r="DU43" s="20">
        <f t="shared" si="139"/>
        <v>0.8247768164786935</v>
      </c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</row>
    <row r="44" spans="1:144" s="11" customFormat="1" ht="15.75" customHeight="1" outlineLevel="1" x14ac:dyDescent="0.25">
      <c r="A44" s="10">
        <f>A43+1</f>
        <v>33</v>
      </c>
      <c r="B44" s="6" t="s">
        <v>112</v>
      </c>
      <c r="C44" s="19">
        <f t="shared" ref="C44:C47" si="223">H44+AQ44</f>
        <v>5040300</v>
      </c>
      <c r="D44" s="19">
        <f t="shared" ref="D44:D47" si="224">I44+AR44</f>
        <v>4988555.66</v>
      </c>
      <c r="E44" s="19">
        <v>4600520.04</v>
      </c>
      <c r="F44" s="20">
        <f>IF(D44&lt;=0," ",IF(D44/C44*100&gt;200,"СВ.200",D44/C44))</f>
        <v>0.98973387695176873</v>
      </c>
      <c r="G44" s="20">
        <f t="shared" si="213"/>
        <v>1.0843460340627056</v>
      </c>
      <c r="H44" s="19">
        <f t="shared" ref="H44:H47" si="225">M44+R44+W44+AB44+AG44+AL44</f>
        <v>4739300</v>
      </c>
      <c r="I44" s="19">
        <f t="shared" ref="I44:I47" si="226">N44+S44+X44+AC44+AH44+AM44</f>
        <v>4712153.1800000006</v>
      </c>
      <c r="J44" s="16">
        <v>2620422.87</v>
      </c>
      <c r="K44" s="20">
        <f t="shared" si="214"/>
        <v>0.99427197687422209</v>
      </c>
      <c r="L44" s="20">
        <f t="shared" si="144"/>
        <v>1.7982415105390988</v>
      </c>
      <c r="M44" s="19">
        <v>3423400</v>
      </c>
      <c r="N44" s="19">
        <v>3423782.14</v>
      </c>
      <c r="O44" s="25">
        <v>1444490.6</v>
      </c>
      <c r="P44" s="20">
        <f t="shared" si="93"/>
        <v>1.0001116258690192</v>
      </c>
      <c r="Q44" s="20" t="str">
        <f t="shared" si="118"/>
        <v>св.200</v>
      </c>
      <c r="R44" s="19"/>
      <c r="S44" s="19"/>
      <c r="T44" s="25"/>
      <c r="U44" s="20" t="str">
        <f t="shared" si="94"/>
        <v xml:space="preserve"> </v>
      </c>
      <c r="V44" s="20" t="str">
        <f t="shared" si="119"/>
        <v xml:space="preserve"> </v>
      </c>
      <c r="W44" s="19">
        <v>210400</v>
      </c>
      <c r="X44" s="19">
        <v>211024.46</v>
      </c>
      <c r="Y44" s="25">
        <v>103853.4</v>
      </c>
      <c r="Z44" s="20">
        <f t="shared" si="95"/>
        <v>1.0029679657794677</v>
      </c>
      <c r="AA44" s="20" t="str">
        <f t="shared" si="120"/>
        <v>св.200</v>
      </c>
      <c r="AB44" s="19">
        <v>131000</v>
      </c>
      <c r="AC44" s="19">
        <v>188003.18</v>
      </c>
      <c r="AD44" s="25">
        <v>108338.15</v>
      </c>
      <c r="AE44" s="20">
        <f t="shared" si="96"/>
        <v>1.4351387786259542</v>
      </c>
      <c r="AF44" s="20">
        <f t="shared" si="121"/>
        <v>1.7353368134862928</v>
      </c>
      <c r="AG44" s="19">
        <v>970000</v>
      </c>
      <c r="AH44" s="19">
        <v>884193.4</v>
      </c>
      <c r="AI44" s="25">
        <v>958799.81</v>
      </c>
      <c r="AJ44" s="20">
        <f t="shared" si="97"/>
        <v>0.911539587628866</v>
      </c>
      <c r="AK44" s="20">
        <f t="shared" si="122"/>
        <v>0.9221877088190078</v>
      </c>
      <c r="AL44" s="19">
        <v>4500</v>
      </c>
      <c r="AM44" s="19">
        <v>5150</v>
      </c>
      <c r="AN44" s="25">
        <v>4250</v>
      </c>
      <c r="AO44" s="20">
        <f t="shared" si="98"/>
        <v>1.1444444444444444</v>
      </c>
      <c r="AP44" s="20">
        <f t="shared" si="123"/>
        <v>1.2117647058823529</v>
      </c>
      <c r="AQ44" s="19">
        <f t="shared" ref="AQ44:AQ47" si="227">AV44+BA44+BF44+BK44+BP44+BU44+BZ44+CE44+CT44+CY44+DD44+DL44+DQ44</f>
        <v>301000</v>
      </c>
      <c r="AR44" s="19">
        <f t="shared" ref="AR44:AR47" si="228">AW44+BB44+BG44+BL44+BQ44+BV44+CA44+CF44+CU44+CZ44+DE44+DI44+DM44+DR44</f>
        <v>276402.48</v>
      </c>
      <c r="AS44" s="34">
        <v>1980097.1700000002</v>
      </c>
      <c r="AT44" s="20">
        <f t="shared" si="99"/>
        <v>0.91828066445182721</v>
      </c>
      <c r="AU44" s="20">
        <f t="shared" si="124"/>
        <v>0.13959036161846541</v>
      </c>
      <c r="AV44" s="19"/>
      <c r="AW44" s="19"/>
      <c r="AX44" s="25"/>
      <c r="AY44" s="20" t="str">
        <f t="shared" si="100"/>
        <v xml:space="preserve"> </v>
      </c>
      <c r="AZ44" s="20" t="str">
        <f t="shared" si="125"/>
        <v xml:space="preserve"> </v>
      </c>
      <c r="BA44" s="19">
        <v>96000</v>
      </c>
      <c r="BB44" s="19">
        <v>95205.52</v>
      </c>
      <c r="BC44" s="25">
        <v>95643.02</v>
      </c>
      <c r="BD44" s="20">
        <f t="shared" si="101"/>
        <v>0.99172416666666674</v>
      </c>
      <c r="BE44" s="20">
        <f t="shared" si="126"/>
        <v>0.99542569860299268</v>
      </c>
      <c r="BF44" s="19">
        <v>200000</v>
      </c>
      <c r="BG44" s="19">
        <v>176196.96</v>
      </c>
      <c r="BH44" s="25">
        <v>229858.96</v>
      </c>
      <c r="BI44" s="20">
        <f t="shared" si="102"/>
        <v>0.88098480000000001</v>
      </c>
      <c r="BJ44" s="20">
        <f t="shared" si="127"/>
        <v>0.76654379711802401</v>
      </c>
      <c r="BK44" s="19"/>
      <c r="BL44" s="19"/>
      <c r="BM44" s="25"/>
      <c r="BN44" s="20" t="str">
        <f t="shared" si="103"/>
        <v xml:space="preserve"> </v>
      </c>
      <c r="BO44" s="20" t="str">
        <f t="shared" si="128"/>
        <v xml:space="preserve"> </v>
      </c>
      <c r="BP44" s="19"/>
      <c r="BQ44" s="19"/>
      <c r="BR44" s="25"/>
      <c r="BS44" s="20" t="str">
        <f t="shared" si="104"/>
        <v xml:space="preserve"> </v>
      </c>
      <c r="BT44" s="20" t="str">
        <f t="shared" si="129"/>
        <v xml:space="preserve"> </v>
      </c>
      <c r="BU44" s="19">
        <v>5000</v>
      </c>
      <c r="BV44" s="19">
        <v>5000</v>
      </c>
      <c r="BW44" s="25"/>
      <c r="BX44" s="20">
        <f t="shared" si="105"/>
        <v>1</v>
      </c>
      <c r="BY44" s="20" t="str">
        <f t="shared" si="130"/>
        <v xml:space="preserve"> </v>
      </c>
      <c r="BZ44" s="19"/>
      <c r="CA44" s="19"/>
      <c r="CB44" s="25"/>
      <c r="CC44" s="20" t="str">
        <f t="shared" si="106"/>
        <v xml:space="preserve"> </v>
      </c>
      <c r="CD44" s="20" t="str">
        <f t="shared" si="131"/>
        <v xml:space="preserve"> </v>
      </c>
      <c r="CE44" s="19">
        <f t="shared" ref="CE44:CE47" si="229">CJ44+CO44</f>
        <v>0</v>
      </c>
      <c r="CF44" s="19">
        <f t="shared" ref="CF44:CF47" si="230">CK44+CP44</f>
        <v>0</v>
      </c>
      <c r="CG44" s="19">
        <v>1640308.32</v>
      </c>
      <c r="CH44" s="20" t="str">
        <f t="shared" si="107"/>
        <v xml:space="preserve"> </v>
      </c>
      <c r="CI44" s="20">
        <f t="shared" si="132"/>
        <v>0</v>
      </c>
      <c r="CJ44" s="19"/>
      <c r="CK44" s="19"/>
      <c r="CL44" s="25"/>
      <c r="CM44" s="20" t="str">
        <f t="shared" si="108"/>
        <v xml:space="preserve"> </v>
      </c>
      <c r="CN44" s="20" t="str">
        <f t="shared" si="133"/>
        <v xml:space="preserve"> </v>
      </c>
      <c r="CO44" s="19"/>
      <c r="CP44" s="19"/>
      <c r="CQ44" s="25">
        <v>1640308.32</v>
      </c>
      <c r="CR44" s="20" t="str">
        <f t="shared" si="109"/>
        <v xml:space="preserve"> </v>
      </c>
      <c r="CS44" s="20">
        <f t="shared" si="134"/>
        <v>0</v>
      </c>
      <c r="CT44" s="19"/>
      <c r="CU44" s="19"/>
      <c r="CV44" s="25"/>
      <c r="CW44" s="20" t="str">
        <f t="shared" si="110"/>
        <v xml:space="preserve"> </v>
      </c>
      <c r="CX44" s="20" t="str">
        <f t="shared" si="135"/>
        <v xml:space="preserve"> </v>
      </c>
      <c r="CY44" s="19"/>
      <c r="CZ44" s="19"/>
      <c r="DA44" s="25"/>
      <c r="DB44" s="20" t="str">
        <f t="shared" si="111"/>
        <v xml:space="preserve"> </v>
      </c>
      <c r="DC44" s="20" t="str">
        <f t="shared" si="136"/>
        <v xml:space="preserve"> </v>
      </c>
      <c r="DD44" s="19"/>
      <c r="DE44" s="19"/>
      <c r="DF44" s="25"/>
      <c r="DG44" s="20" t="str">
        <f t="shared" si="112"/>
        <v xml:space="preserve"> </v>
      </c>
      <c r="DH44" s="20" t="str">
        <f t="shared" si="113"/>
        <v xml:space="preserve"> </v>
      </c>
      <c r="DI44" s="19"/>
      <c r="DJ44" s="25"/>
      <c r="DK44" s="42" t="str">
        <f t="shared" si="137"/>
        <v xml:space="preserve"> </v>
      </c>
      <c r="DL44" s="19"/>
      <c r="DM44" s="19"/>
      <c r="DN44" s="25"/>
      <c r="DO44" s="20" t="str">
        <f t="shared" si="114"/>
        <v xml:space="preserve"> </v>
      </c>
      <c r="DP44" s="20" t="str">
        <f t="shared" si="138"/>
        <v xml:space="preserve"> </v>
      </c>
      <c r="DQ44" s="19"/>
      <c r="DR44" s="19"/>
      <c r="DS44" s="25">
        <v>14286.87</v>
      </c>
      <c r="DT44" s="20" t="str">
        <f t="shared" si="115"/>
        <v xml:space="preserve"> </v>
      </c>
      <c r="DU44" s="20">
        <f t="shared" si="139"/>
        <v>0</v>
      </c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</row>
    <row r="45" spans="1:144" s="11" customFormat="1" ht="15.75" customHeight="1" outlineLevel="1" x14ac:dyDescent="0.25">
      <c r="A45" s="10">
        <f t="shared" ref="A45:A47" si="231">A44+1</f>
        <v>34</v>
      </c>
      <c r="B45" s="6" t="s">
        <v>17</v>
      </c>
      <c r="C45" s="19">
        <f t="shared" si="223"/>
        <v>951905.07000000007</v>
      </c>
      <c r="D45" s="19">
        <f t="shared" si="224"/>
        <v>956548.62999999989</v>
      </c>
      <c r="E45" s="19">
        <v>957670.06</v>
      </c>
      <c r="F45" s="20">
        <f>IF(D45&lt;=0," ",IF(D45/C45*100&gt;200,"СВ.200",D45/C45))</f>
        <v>1.004878175509665</v>
      </c>
      <c r="G45" s="20">
        <f t="shared" si="213"/>
        <v>0.9988290017127609</v>
      </c>
      <c r="H45" s="19">
        <f t="shared" si="225"/>
        <v>634310</v>
      </c>
      <c r="I45" s="19">
        <f t="shared" si="226"/>
        <v>638953.55999999994</v>
      </c>
      <c r="J45" s="16">
        <v>695456.59000000008</v>
      </c>
      <c r="K45" s="20">
        <f t="shared" si="214"/>
        <v>1.0073206476328609</v>
      </c>
      <c r="L45" s="20">
        <f t="shared" si="144"/>
        <v>0.91875405192436221</v>
      </c>
      <c r="M45" s="19">
        <v>106610</v>
      </c>
      <c r="N45" s="19">
        <v>106610.2</v>
      </c>
      <c r="O45" s="25">
        <v>90780.67</v>
      </c>
      <c r="P45" s="20">
        <f t="shared" si="93"/>
        <v>1.0000018759966232</v>
      </c>
      <c r="Q45" s="20">
        <f t="shared" si="118"/>
        <v>1.1743711519203373</v>
      </c>
      <c r="R45" s="19"/>
      <c r="S45" s="19"/>
      <c r="T45" s="25"/>
      <c r="U45" s="20" t="str">
        <f t="shared" si="94"/>
        <v xml:space="preserve"> </v>
      </c>
      <c r="V45" s="20" t="str">
        <f t="shared" si="119"/>
        <v xml:space="preserve"> </v>
      </c>
      <c r="W45" s="19"/>
      <c r="X45" s="19"/>
      <c r="Y45" s="25"/>
      <c r="Z45" s="20" t="str">
        <f t="shared" si="95"/>
        <v xml:space="preserve"> </v>
      </c>
      <c r="AA45" s="20" t="str">
        <f t="shared" si="120"/>
        <v xml:space="preserve"> </v>
      </c>
      <c r="AB45" s="19">
        <v>77700</v>
      </c>
      <c r="AC45" s="19">
        <v>82953.89</v>
      </c>
      <c r="AD45" s="25">
        <v>60409.93</v>
      </c>
      <c r="AE45" s="20">
        <f t="shared" si="96"/>
        <v>1.0676176319176318</v>
      </c>
      <c r="AF45" s="20">
        <f t="shared" si="121"/>
        <v>1.3731830180899067</v>
      </c>
      <c r="AG45" s="19">
        <v>450000</v>
      </c>
      <c r="AH45" s="19">
        <v>449389.47</v>
      </c>
      <c r="AI45" s="25">
        <v>543665.99</v>
      </c>
      <c r="AJ45" s="20">
        <f t="shared" si="97"/>
        <v>0.99864326666666658</v>
      </c>
      <c r="AK45" s="20">
        <f t="shared" si="122"/>
        <v>0.82659110237887046</v>
      </c>
      <c r="AL45" s="19"/>
      <c r="AM45" s="19"/>
      <c r="AN45" s="25">
        <v>600</v>
      </c>
      <c r="AO45" s="20" t="str">
        <f t="shared" si="98"/>
        <v xml:space="preserve"> </v>
      </c>
      <c r="AP45" s="20">
        <f t="shared" si="123"/>
        <v>0</v>
      </c>
      <c r="AQ45" s="19">
        <f t="shared" si="227"/>
        <v>317595.07</v>
      </c>
      <c r="AR45" s="19">
        <f t="shared" si="228"/>
        <v>317595.07</v>
      </c>
      <c r="AS45" s="34">
        <v>262213.46999999997</v>
      </c>
      <c r="AT45" s="20">
        <f t="shared" si="99"/>
        <v>1</v>
      </c>
      <c r="AU45" s="20">
        <f t="shared" si="124"/>
        <v>1.2112080664658458</v>
      </c>
      <c r="AV45" s="19"/>
      <c r="AW45" s="19"/>
      <c r="AX45" s="25"/>
      <c r="AY45" s="20" t="str">
        <f t="shared" si="100"/>
        <v xml:space="preserve"> </v>
      </c>
      <c r="AZ45" s="20" t="str">
        <f t="shared" si="125"/>
        <v xml:space="preserve"> </v>
      </c>
      <c r="BA45" s="19">
        <v>40536.11</v>
      </c>
      <c r="BB45" s="19">
        <v>40536.11</v>
      </c>
      <c r="BC45" s="25">
        <v>121653.47</v>
      </c>
      <c r="BD45" s="20">
        <f t="shared" si="101"/>
        <v>1</v>
      </c>
      <c r="BE45" s="20">
        <f t="shared" si="126"/>
        <v>0.33320964868490804</v>
      </c>
      <c r="BF45" s="19">
        <v>86400</v>
      </c>
      <c r="BG45" s="19">
        <v>86400</v>
      </c>
      <c r="BH45" s="25">
        <v>86400</v>
      </c>
      <c r="BI45" s="20">
        <f t="shared" si="102"/>
        <v>1</v>
      </c>
      <c r="BJ45" s="20">
        <f t="shared" si="127"/>
        <v>1</v>
      </c>
      <c r="BK45" s="19"/>
      <c r="BL45" s="19"/>
      <c r="BM45" s="25"/>
      <c r="BN45" s="20" t="str">
        <f t="shared" si="103"/>
        <v xml:space="preserve"> </v>
      </c>
      <c r="BO45" s="20" t="str">
        <f t="shared" si="128"/>
        <v xml:space="preserve"> </v>
      </c>
      <c r="BP45" s="19"/>
      <c r="BQ45" s="19"/>
      <c r="BR45" s="25"/>
      <c r="BS45" s="20" t="str">
        <f t="shared" si="104"/>
        <v xml:space="preserve"> </v>
      </c>
      <c r="BT45" s="20" t="str">
        <f t="shared" si="129"/>
        <v xml:space="preserve"> </v>
      </c>
      <c r="BU45" s="19">
        <v>24920</v>
      </c>
      <c r="BV45" s="19">
        <v>24920</v>
      </c>
      <c r="BW45" s="25">
        <v>22560</v>
      </c>
      <c r="BX45" s="20">
        <f t="shared" si="105"/>
        <v>1</v>
      </c>
      <c r="BY45" s="20">
        <f t="shared" si="130"/>
        <v>1.1046099290780143</v>
      </c>
      <c r="BZ45" s="19"/>
      <c r="CA45" s="19"/>
      <c r="CB45" s="25"/>
      <c r="CC45" s="20" t="str">
        <f t="shared" si="106"/>
        <v xml:space="preserve"> </v>
      </c>
      <c r="CD45" s="20" t="str">
        <f t="shared" si="131"/>
        <v xml:space="preserve"> </v>
      </c>
      <c r="CE45" s="19">
        <f t="shared" si="229"/>
        <v>85739.01</v>
      </c>
      <c r="CF45" s="19">
        <f t="shared" si="230"/>
        <v>85739.01</v>
      </c>
      <c r="CG45" s="19"/>
      <c r="CH45" s="20">
        <f t="shared" si="107"/>
        <v>1</v>
      </c>
      <c r="CI45" s="20" t="str">
        <f t="shared" si="132"/>
        <v xml:space="preserve"> </v>
      </c>
      <c r="CJ45" s="19"/>
      <c r="CK45" s="19"/>
      <c r="CL45" s="25"/>
      <c r="CM45" s="20" t="str">
        <f t="shared" si="108"/>
        <v xml:space="preserve"> </v>
      </c>
      <c r="CN45" s="20" t="str">
        <f t="shared" si="133"/>
        <v xml:space="preserve"> </v>
      </c>
      <c r="CO45" s="19">
        <v>85739.01</v>
      </c>
      <c r="CP45" s="19">
        <v>85739.01</v>
      </c>
      <c r="CQ45" s="25"/>
      <c r="CR45" s="20">
        <f t="shared" si="109"/>
        <v>1</v>
      </c>
      <c r="CS45" s="20" t="str">
        <f t="shared" si="134"/>
        <v xml:space="preserve"> </v>
      </c>
      <c r="CT45" s="19"/>
      <c r="CU45" s="19"/>
      <c r="CV45" s="25"/>
      <c r="CW45" s="20" t="str">
        <f t="shared" si="110"/>
        <v xml:space="preserve"> </v>
      </c>
      <c r="CX45" s="20" t="str">
        <f t="shared" si="135"/>
        <v xml:space="preserve"> </v>
      </c>
      <c r="CY45" s="19"/>
      <c r="CZ45" s="19"/>
      <c r="DA45" s="25"/>
      <c r="DB45" s="20" t="str">
        <f t="shared" si="111"/>
        <v xml:space="preserve"> </v>
      </c>
      <c r="DC45" s="20" t="str">
        <f t="shared" si="136"/>
        <v xml:space="preserve"> </v>
      </c>
      <c r="DD45" s="19"/>
      <c r="DE45" s="19"/>
      <c r="DF45" s="25"/>
      <c r="DG45" s="20" t="str">
        <f t="shared" si="112"/>
        <v xml:space="preserve"> </v>
      </c>
      <c r="DH45" s="20" t="str">
        <f t="shared" si="113"/>
        <v xml:space="preserve"> </v>
      </c>
      <c r="DI45" s="19"/>
      <c r="DJ45" s="25"/>
      <c r="DK45" s="42" t="str">
        <f t="shared" si="137"/>
        <v xml:space="preserve"> </v>
      </c>
      <c r="DL45" s="19"/>
      <c r="DM45" s="19"/>
      <c r="DN45" s="25"/>
      <c r="DO45" s="20" t="str">
        <f t="shared" si="114"/>
        <v xml:space="preserve"> </v>
      </c>
      <c r="DP45" s="20" t="str">
        <f t="shared" si="138"/>
        <v xml:space="preserve"> </v>
      </c>
      <c r="DQ45" s="19">
        <v>79999.95</v>
      </c>
      <c r="DR45" s="19">
        <v>79999.95</v>
      </c>
      <c r="DS45" s="25">
        <v>31600</v>
      </c>
      <c r="DT45" s="20">
        <f t="shared" si="115"/>
        <v>1</v>
      </c>
      <c r="DU45" s="20" t="str">
        <f t="shared" si="139"/>
        <v>св.200</v>
      </c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</row>
    <row r="46" spans="1:144" s="11" customFormat="1" ht="15.75" customHeight="1" outlineLevel="1" x14ac:dyDescent="0.25">
      <c r="A46" s="10">
        <f t="shared" si="231"/>
        <v>35</v>
      </c>
      <c r="B46" s="6" t="s">
        <v>5</v>
      </c>
      <c r="C46" s="19">
        <f t="shared" si="223"/>
        <v>522040.98</v>
      </c>
      <c r="D46" s="19">
        <f t="shared" si="224"/>
        <v>541581.64</v>
      </c>
      <c r="E46" s="19">
        <v>656203.19999999995</v>
      </c>
      <c r="F46" s="20">
        <f>IF(D46&lt;=0," ",IF(D46/C46*100&gt;200,"СВ.200",D46/C46))</f>
        <v>1.0374312759890996</v>
      </c>
      <c r="G46" s="20">
        <f t="shared" si="213"/>
        <v>0.82532611849500281</v>
      </c>
      <c r="H46" s="19">
        <f t="shared" si="225"/>
        <v>489163.87</v>
      </c>
      <c r="I46" s="19">
        <f t="shared" si="226"/>
        <v>505317.93</v>
      </c>
      <c r="J46" s="16">
        <v>620740.44999999995</v>
      </c>
      <c r="K46" s="20">
        <f t="shared" si="214"/>
        <v>1.0330238208312483</v>
      </c>
      <c r="L46" s="20">
        <f t="shared" si="144"/>
        <v>0.81405671243109745</v>
      </c>
      <c r="M46" s="19">
        <v>45268.6</v>
      </c>
      <c r="N46" s="19">
        <v>48694.5</v>
      </c>
      <c r="O46" s="25">
        <v>32643.69</v>
      </c>
      <c r="P46" s="20">
        <f t="shared" si="93"/>
        <v>1.0756793892455256</v>
      </c>
      <c r="Q46" s="20">
        <f t="shared" si="118"/>
        <v>1.4916971702647588</v>
      </c>
      <c r="R46" s="19"/>
      <c r="S46" s="19"/>
      <c r="T46" s="25"/>
      <c r="U46" s="20" t="str">
        <f t="shared" si="94"/>
        <v xml:space="preserve"> </v>
      </c>
      <c r="V46" s="20" t="str">
        <f t="shared" si="119"/>
        <v xml:space="preserve"> </v>
      </c>
      <c r="W46" s="19"/>
      <c r="X46" s="19"/>
      <c r="Y46" s="25"/>
      <c r="Z46" s="20" t="str">
        <f t="shared" si="95"/>
        <v xml:space="preserve"> </v>
      </c>
      <c r="AA46" s="20" t="str">
        <f t="shared" si="120"/>
        <v xml:space="preserve"> </v>
      </c>
      <c r="AB46" s="19">
        <v>147725.97</v>
      </c>
      <c r="AC46" s="19">
        <v>155666.87</v>
      </c>
      <c r="AD46" s="25">
        <v>93206.74</v>
      </c>
      <c r="AE46" s="20">
        <f t="shared" si="96"/>
        <v>1.0537542586452471</v>
      </c>
      <c r="AF46" s="20">
        <f t="shared" si="121"/>
        <v>1.6701246068685589</v>
      </c>
      <c r="AG46" s="19">
        <v>295169.3</v>
      </c>
      <c r="AH46" s="19">
        <v>300656.56</v>
      </c>
      <c r="AI46" s="25">
        <v>493990.02</v>
      </c>
      <c r="AJ46" s="20">
        <f t="shared" si="97"/>
        <v>1.0185902124645076</v>
      </c>
      <c r="AK46" s="20">
        <f t="shared" si="122"/>
        <v>0.60862881399911684</v>
      </c>
      <c r="AL46" s="19">
        <v>1000</v>
      </c>
      <c r="AM46" s="19">
        <v>300</v>
      </c>
      <c r="AN46" s="25">
        <v>900</v>
      </c>
      <c r="AO46" s="20">
        <f t="shared" si="98"/>
        <v>0.3</v>
      </c>
      <c r="AP46" s="20">
        <f t="shared" si="123"/>
        <v>0.33333333333333331</v>
      </c>
      <c r="AQ46" s="19">
        <f t="shared" si="227"/>
        <v>32877.11</v>
      </c>
      <c r="AR46" s="19">
        <f t="shared" si="228"/>
        <v>36263.71</v>
      </c>
      <c r="AS46" s="34">
        <v>35462.75</v>
      </c>
      <c r="AT46" s="20">
        <f t="shared" si="99"/>
        <v>1.1030078373677004</v>
      </c>
      <c r="AU46" s="20">
        <f t="shared" si="124"/>
        <v>1.0225859528660355</v>
      </c>
      <c r="AV46" s="19"/>
      <c r="AW46" s="19"/>
      <c r="AX46" s="25"/>
      <c r="AY46" s="20" t="str">
        <f t="shared" si="100"/>
        <v xml:space="preserve"> </v>
      </c>
      <c r="AZ46" s="20" t="str">
        <f t="shared" si="125"/>
        <v xml:space="preserve"> </v>
      </c>
      <c r="BA46" s="19"/>
      <c r="BB46" s="19"/>
      <c r="BC46" s="25"/>
      <c r="BD46" s="20" t="str">
        <f t="shared" si="101"/>
        <v xml:space="preserve"> </v>
      </c>
      <c r="BE46" s="20" t="str">
        <f t="shared" si="126"/>
        <v xml:space="preserve"> </v>
      </c>
      <c r="BF46" s="19"/>
      <c r="BG46" s="19"/>
      <c r="BH46" s="25"/>
      <c r="BI46" s="20" t="str">
        <f t="shared" si="102"/>
        <v xml:space="preserve"> </v>
      </c>
      <c r="BJ46" s="20" t="str">
        <f t="shared" si="127"/>
        <v xml:space="preserve"> </v>
      </c>
      <c r="BK46" s="19"/>
      <c r="BL46" s="19"/>
      <c r="BM46" s="25"/>
      <c r="BN46" s="20" t="str">
        <f t="shared" si="103"/>
        <v xml:space="preserve"> </v>
      </c>
      <c r="BO46" s="20" t="str">
        <f t="shared" si="128"/>
        <v xml:space="preserve"> </v>
      </c>
      <c r="BP46" s="19"/>
      <c r="BQ46" s="19"/>
      <c r="BR46" s="25"/>
      <c r="BS46" s="20" t="str">
        <f t="shared" si="104"/>
        <v xml:space="preserve"> </v>
      </c>
      <c r="BT46" s="20" t="str">
        <f t="shared" si="129"/>
        <v xml:space="preserve"> </v>
      </c>
      <c r="BU46" s="19">
        <v>32877.11</v>
      </c>
      <c r="BV46" s="19">
        <v>36263.71</v>
      </c>
      <c r="BW46" s="25">
        <v>35462.75</v>
      </c>
      <c r="BX46" s="20">
        <f t="shared" si="105"/>
        <v>1.1030078373677004</v>
      </c>
      <c r="BY46" s="20">
        <f t="shared" si="130"/>
        <v>1.0225859528660355</v>
      </c>
      <c r="BZ46" s="19"/>
      <c r="CA46" s="19"/>
      <c r="CB46" s="25"/>
      <c r="CC46" s="20" t="str">
        <f t="shared" si="106"/>
        <v xml:space="preserve"> </v>
      </c>
      <c r="CD46" s="20" t="str">
        <f t="shared" si="131"/>
        <v xml:space="preserve"> </v>
      </c>
      <c r="CE46" s="19">
        <f t="shared" si="229"/>
        <v>0</v>
      </c>
      <c r="CF46" s="19">
        <f t="shared" si="230"/>
        <v>0</v>
      </c>
      <c r="CG46" s="19"/>
      <c r="CH46" s="20" t="str">
        <f t="shared" si="107"/>
        <v xml:space="preserve"> </v>
      </c>
      <c r="CI46" s="20" t="str">
        <f t="shared" si="132"/>
        <v xml:space="preserve"> </v>
      </c>
      <c r="CJ46" s="19"/>
      <c r="CK46" s="19"/>
      <c r="CL46" s="25"/>
      <c r="CM46" s="20" t="str">
        <f t="shared" si="108"/>
        <v xml:space="preserve"> </v>
      </c>
      <c r="CN46" s="20" t="str">
        <f t="shared" si="133"/>
        <v xml:space="preserve"> </v>
      </c>
      <c r="CO46" s="19"/>
      <c r="CP46" s="19"/>
      <c r="CQ46" s="25"/>
      <c r="CR46" s="20" t="str">
        <f t="shared" si="109"/>
        <v xml:space="preserve"> </v>
      </c>
      <c r="CS46" s="20" t="str">
        <f t="shared" si="134"/>
        <v xml:space="preserve"> </v>
      </c>
      <c r="CT46" s="19"/>
      <c r="CU46" s="19"/>
      <c r="CV46" s="25"/>
      <c r="CW46" s="20" t="str">
        <f t="shared" si="110"/>
        <v xml:space="preserve"> </v>
      </c>
      <c r="CX46" s="20" t="str">
        <f t="shared" si="135"/>
        <v xml:space="preserve"> </v>
      </c>
      <c r="CY46" s="19"/>
      <c r="CZ46" s="19"/>
      <c r="DA46" s="25"/>
      <c r="DB46" s="20" t="str">
        <f t="shared" si="111"/>
        <v xml:space="preserve"> </v>
      </c>
      <c r="DC46" s="20" t="str">
        <f t="shared" si="136"/>
        <v xml:space="preserve"> </v>
      </c>
      <c r="DD46" s="19"/>
      <c r="DE46" s="19"/>
      <c r="DF46" s="25"/>
      <c r="DG46" s="20" t="str">
        <f t="shared" si="112"/>
        <v xml:space="preserve"> </v>
      </c>
      <c r="DH46" s="20" t="str">
        <f t="shared" si="113"/>
        <v xml:space="preserve"> </v>
      </c>
      <c r="DI46" s="19"/>
      <c r="DJ46" s="25"/>
      <c r="DK46" s="42" t="str">
        <f t="shared" si="137"/>
        <v xml:space="preserve"> </v>
      </c>
      <c r="DL46" s="19"/>
      <c r="DM46" s="19"/>
      <c r="DN46" s="25"/>
      <c r="DO46" s="20" t="str">
        <f t="shared" si="114"/>
        <v xml:space="preserve"> </v>
      </c>
      <c r="DP46" s="20" t="str">
        <f t="shared" si="138"/>
        <v xml:space="preserve"> </v>
      </c>
      <c r="DQ46" s="19"/>
      <c r="DR46" s="19"/>
      <c r="DS46" s="25"/>
      <c r="DT46" s="20" t="str">
        <f t="shared" si="115"/>
        <v xml:space="preserve"> </v>
      </c>
      <c r="DU46" s="20" t="str">
        <f t="shared" si="139"/>
        <v xml:space="preserve"> </v>
      </c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</row>
    <row r="47" spans="1:144" s="11" customFormat="1" ht="15.75" customHeight="1" outlineLevel="1" x14ac:dyDescent="0.25">
      <c r="A47" s="10">
        <f t="shared" si="231"/>
        <v>36</v>
      </c>
      <c r="B47" s="6" t="s">
        <v>66</v>
      </c>
      <c r="C47" s="19">
        <f t="shared" si="223"/>
        <v>584610</v>
      </c>
      <c r="D47" s="19">
        <f t="shared" si="224"/>
        <v>572232.09000000008</v>
      </c>
      <c r="E47" s="19">
        <v>1452770.76</v>
      </c>
      <c r="F47" s="20">
        <f>IF(D47&lt;=0," ",IF(D47/C47*100&gt;200,"СВ.200",D47/C47))</f>
        <v>0.97882706419664411</v>
      </c>
      <c r="G47" s="20">
        <f t="shared" si="213"/>
        <v>0.39389014822958035</v>
      </c>
      <c r="H47" s="19">
        <f t="shared" si="225"/>
        <v>466030</v>
      </c>
      <c r="I47" s="19">
        <f t="shared" si="226"/>
        <v>453652.09</v>
      </c>
      <c r="J47" s="16">
        <v>740898.76</v>
      </c>
      <c r="K47" s="20">
        <f t="shared" si="214"/>
        <v>0.97343967126579845</v>
      </c>
      <c r="L47" s="20">
        <f t="shared" si="144"/>
        <v>0.61229970205375972</v>
      </c>
      <c r="M47" s="19">
        <v>54030</v>
      </c>
      <c r="N47" s="19">
        <v>54028.65</v>
      </c>
      <c r="O47" s="25">
        <v>46180.81</v>
      </c>
      <c r="P47" s="20">
        <f t="shared" si="93"/>
        <v>0.99997501388117715</v>
      </c>
      <c r="Q47" s="20">
        <f t="shared" si="118"/>
        <v>1.1699372531577512</v>
      </c>
      <c r="R47" s="19"/>
      <c r="S47" s="19"/>
      <c r="T47" s="25"/>
      <c r="U47" s="20" t="str">
        <f t="shared" si="94"/>
        <v xml:space="preserve"> </v>
      </c>
      <c r="V47" s="20" t="str">
        <f t="shared" si="119"/>
        <v xml:space="preserve"> </v>
      </c>
      <c r="W47" s="19"/>
      <c r="X47" s="19"/>
      <c r="Y47" s="25">
        <v>31.5</v>
      </c>
      <c r="Z47" s="20" t="str">
        <f t="shared" si="95"/>
        <v xml:space="preserve"> </v>
      </c>
      <c r="AA47" s="20">
        <f t="shared" si="120"/>
        <v>0</v>
      </c>
      <c r="AB47" s="19">
        <v>92000</v>
      </c>
      <c r="AC47" s="19">
        <v>92315.04</v>
      </c>
      <c r="AD47" s="25">
        <v>84095.4</v>
      </c>
      <c r="AE47" s="20">
        <f t="shared" si="96"/>
        <v>1.0034243478260869</v>
      </c>
      <c r="AF47" s="20">
        <f t="shared" si="121"/>
        <v>1.0977418503271286</v>
      </c>
      <c r="AG47" s="19">
        <v>320000</v>
      </c>
      <c r="AH47" s="19">
        <v>307308.40000000002</v>
      </c>
      <c r="AI47" s="25">
        <v>610591.05000000005</v>
      </c>
      <c r="AJ47" s="20">
        <f t="shared" si="97"/>
        <v>0.96033875000000002</v>
      </c>
      <c r="AK47" s="20">
        <f t="shared" si="122"/>
        <v>0.50329660089187356</v>
      </c>
      <c r="AL47" s="19"/>
      <c r="AM47" s="19"/>
      <c r="AN47" s="25"/>
      <c r="AO47" s="20" t="str">
        <f t="shared" si="98"/>
        <v xml:space="preserve"> </v>
      </c>
      <c r="AP47" s="20" t="str">
        <f t="shared" si="123"/>
        <v xml:space="preserve"> </v>
      </c>
      <c r="AQ47" s="19">
        <f t="shared" si="227"/>
        <v>118580</v>
      </c>
      <c r="AR47" s="19">
        <f t="shared" si="228"/>
        <v>118580</v>
      </c>
      <c r="AS47" s="34">
        <v>711872</v>
      </c>
      <c r="AT47" s="20">
        <f t="shared" si="99"/>
        <v>1</v>
      </c>
      <c r="AU47" s="20">
        <f t="shared" si="124"/>
        <v>0.16657488986784141</v>
      </c>
      <c r="AV47" s="19"/>
      <c r="AW47" s="19"/>
      <c r="AX47" s="25"/>
      <c r="AY47" s="20" t="str">
        <f t="shared" si="100"/>
        <v xml:space="preserve"> </v>
      </c>
      <c r="AZ47" s="20" t="str">
        <f t="shared" si="125"/>
        <v xml:space="preserve"> </v>
      </c>
      <c r="BA47" s="19"/>
      <c r="BB47" s="19"/>
      <c r="BC47" s="25"/>
      <c r="BD47" s="20" t="str">
        <f t="shared" si="101"/>
        <v xml:space="preserve"> </v>
      </c>
      <c r="BE47" s="20" t="str">
        <f t="shared" si="126"/>
        <v xml:space="preserve"> </v>
      </c>
      <c r="BF47" s="19"/>
      <c r="BG47" s="19"/>
      <c r="BH47" s="25"/>
      <c r="BI47" s="20" t="str">
        <f t="shared" si="102"/>
        <v xml:space="preserve"> </v>
      </c>
      <c r="BJ47" s="20" t="str">
        <f t="shared" si="127"/>
        <v xml:space="preserve"> </v>
      </c>
      <c r="BK47" s="19"/>
      <c r="BL47" s="19"/>
      <c r="BM47" s="25"/>
      <c r="BN47" s="20" t="str">
        <f t="shared" si="103"/>
        <v xml:space="preserve"> </v>
      </c>
      <c r="BO47" s="20" t="str">
        <f t="shared" si="128"/>
        <v xml:space="preserve"> </v>
      </c>
      <c r="BP47" s="19"/>
      <c r="BQ47" s="19"/>
      <c r="BR47" s="25"/>
      <c r="BS47" s="20" t="str">
        <f t="shared" si="104"/>
        <v xml:space="preserve"> </v>
      </c>
      <c r="BT47" s="20" t="str">
        <f t="shared" si="129"/>
        <v xml:space="preserve"> </v>
      </c>
      <c r="BU47" s="19">
        <v>58580</v>
      </c>
      <c r="BV47" s="19">
        <v>58580</v>
      </c>
      <c r="BW47" s="25">
        <v>49480</v>
      </c>
      <c r="BX47" s="20">
        <f t="shared" si="105"/>
        <v>1</v>
      </c>
      <c r="BY47" s="20">
        <f t="shared" si="130"/>
        <v>1.1839126919967664</v>
      </c>
      <c r="BZ47" s="19"/>
      <c r="CA47" s="19"/>
      <c r="CB47" s="25"/>
      <c r="CC47" s="20" t="str">
        <f t="shared" si="106"/>
        <v xml:space="preserve"> </v>
      </c>
      <c r="CD47" s="20" t="str">
        <f t="shared" si="131"/>
        <v xml:space="preserve"> </v>
      </c>
      <c r="CE47" s="19">
        <f t="shared" si="229"/>
        <v>0</v>
      </c>
      <c r="CF47" s="19">
        <f t="shared" si="230"/>
        <v>0</v>
      </c>
      <c r="CG47" s="19">
        <v>613592</v>
      </c>
      <c r="CH47" s="20" t="str">
        <f t="shared" si="107"/>
        <v xml:space="preserve"> </v>
      </c>
      <c r="CI47" s="20">
        <f t="shared" si="132"/>
        <v>0</v>
      </c>
      <c r="CJ47" s="19"/>
      <c r="CK47" s="19"/>
      <c r="CL47" s="25"/>
      <c r="CM47" s="20" t="str">
        <f t="shared" si="108"/>
        <v xml:space="preserve"> </v>
      </c>
      <c r="CN47" s="20" t="str">
        <f t="shared" si="133"/>
        <v xml:space="preserve"> </v>
      </c>
      <c r="CO47" s="19"/>
      <c r="CP47" s="19"/>
      <c r="CQ47" s="25">
        <v>613592</v>
      </c>
      <c r="CR47" s="20" t="str">
        <f t="shared" si="109"/>
        <v xml:space="preserve"> </v>
      </c>
      <c r="CS47" s="20">
        <f t="shared" si="134"/>
        <v>0</v>
      </c>
      <c r="CT47" s="19"/>
      <c r="CU47" s="19"/>
      <c r="CV47" s="25"/>
      <c r="CW47" s="20" t="str">
        <f t="shared" si="110"/>
        <v xml:space="preserve"> </v>
      </c>
      <c r="CX47" s="20" t="str">
        <f t="shared" si="135"/>
        <v xml:space="preserve"> </v>
      </c>
      <c r="CY47" s="19"/>
      <c r="CZ47" s="19"/>
      <c r="DA47" s="25"/>
      <c r="DB47" s="20" t="str">
        <f t="shared" si="111"/>
        <v xml:space="preserve"> </v>
      </c>
      <c r="DC47" s="20" t="str">
        <f t="shared" si="136"/>
        <v xml:space="preserve"> </v>
      </c>
      <c r="DD47" s="19"/>
      <c r="DE47" s="19"/>
      <c r="DF47" s="25"/>
      <c r="DG47" s="20" t="str">
        <f t="shared" si="112"/>
        <v xml:space="preserve"> </v>
      </c>
      <c r="DH47" s="20" t="str">
        <f t="shared" si="113"/>
        <v xml:space="preserve"> </v>
      </c>
      <c r="DI47" s="19"/>
      <c r="DJ47" s="25"/>
      <c r="DK47" s="42" t="str">
        <f t="shared" si="137"/>
        <v xml:space="preserve"> </v>
      </c>
      <c r="DL47" s="19"/>
      <c r="DM47" s="19"/>
      <c r="DN47" s="25"/>
      <c r="DO47" s="20" t="str">
        <f t="shared" si="114"/>
        <v xml:space="preserve"> </v>
      </c>
      <c r="DP47" s="20" t="str">
        <f t="shared" si="138"/>
        <v xml:space="preserve"> </v>
      </c>
      <c r="DQ47" s="19">
        <v>60000</v>
      </c>
      <c r="DR47" s="19">
        <v>60000</v>
      </c>
      <c r="DS47" s="25">
        <v>48800</v>
      </c>
      <c r="DT47" s="20">
        <f t="shared" si="115"/>
        <v>1</v>
      </c>
      <c r="DU47" s="20">
        <f t="shared" si="139"/>
        <v>1.2295081967213115</v>
      </c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</row>
    <row r="48" spans="1:144" s="13" customFormat="1" ht="15.75" x14ac:dyDescent="0.25">
      <c r="A48" s="12"/>
      <c r="B48" s="5" t="s">
        <v>128</v>
      </c>
      <c r="C48" s="37">
        <f>SUM(C49:C55)</f>
        <v>150563191.90000001</v>
      </c>
      <c r="D48" s="37">
        <f>SUM(D49:D55)</f>
        <v>152458707.01999998</v>
      </c>
      <c r="E48" s="21">
        <v>133727743.98999999</v>
      </c>
      <c r="F48" s="18">
        <f>IF(D48&lt;=0," ",IF(D48/C48*100&gt;200,"СВ.200",D48/C48))</f>
        <v>1.0125894987750985</v>
      </c>
      <c r="G48" s="18">
        <f t="shared" si="213"/>
        <v>1.1400678907093555</v>
      </c>
      <c r="H48" s="37">
        <f>SUM(H49:H55)</f>
        <v>129589314.53</v>
      </c>
      <c r="I48" s="37">
        <f>SUM(I49:I55)</f>
        <v>130266183.84</v>
      </c>
      <c r="J48" s="30">
        <v>114117603.5</v>
      </c>
      <c r="K48" s="18">
        <f t="shared" si="214"/>
        <v>1.0052231876714133</v>
      </c>
      <c r="L48" s="18">
        <f t="shared" si="144"/>
        <v>1.1415082322509515</v>
      </c>
      <c r="M48" s="37">
        <f>SUM(M49:M55)</f>
        <v>104918456.06</v>
      </c>
      <c r="N48" s="37">
        <f>SUM(N49:N55)</f>
        <v>107705024.84999999</v>
      </c>
      <c r="O48" s="37">
        <v>96035805.939999998</v>
      </c>
      <c r="P48" s="18">
        <f t="shared" si="93"/>
        <v>1.0265593766306134</v>
      </c>
      <c r="Q48" s="18">
        <f t="shared" si="118"/>
        <v>1.1215090433800341</v>
      </c>
      <c r="R48" s="37">
        <f>SUM(R49:R55)</f>
        <v>2593700</v>
      </c>
      <c r="S48" s="37">
        <f>SUM(S49:S55)</f>
        <v>2596412.06</v>
      </c>
      <c r="T48" s="37">
        <v>2568104.1</v>
      </c>
      <c r="U48" s="18">
        <f t="shared" si="94"/>
        <v>1.0010456336507692</v>
      </c>
      <c r="V48" s="18">
        <f t="shared" si="119"/>
        <v>1.0110229020700523</v>
      </c>
      <c r="W48" s="37">
        <f>SUM(W49:W55)</f>
        <v>7758115.2300000004</v>
      </c>
      <c r="X48" s="37">
        <f>SUM(X49:X55)</f>
        <v>7745035.0300000003</v>
      </c>
      <c r="Y48" s="37">
        <v>1337978.67</v>
      </c>
      <c r="Z48" s="18">
        <f t="shared" si="95"/>
        <v>0.99831399771565388</v>
      </c>
      <c r="AA48" s="18" t="str">
        <f t="shared" si="120"/>
        <v>св.200</v>
      </c>
      <c r="AB48" s="37">
        <f>SUM(AB49:AB55)</f>
        <v>1871800.93</v>
      </c>
      <c r="AC48" s="37">
        <f>SUM(AC49:AC55)</f>
        <v>1846389.74</v>
      </c>
      <c r="AD48" s="37">
        <v>2161461.14</v>
      </c>
      <c r="AE48" s="18">
        <f t="shared" si="96"/>
        <v>0.98642420270621411</v>
      </c>
      <c r="AF48" s="18">
        <f t="shared" si="121"/>
        <v>0.85423221626829704</v>
      </c>
      <c r="AG48" s="37">
        <f>SUM(AG49:AG55)</f>
        <v>12436492.310000001</v>
      </c>
      <c r="AH48" s="37">
        <f>SUM(AH49:AH55)</f>
        <v>10368822.159999998</v>
      </c>
      <c r="AI48" s="37">
        <v>12003703.649999999</v>
      </c>
      <c r="AJ48" s="18">
        <f t="shared" si="97"/>
        <v>0.83374169352097627</v>
      </c>
      <c r="AK48" s="18">
        <f t="shared" si="122"/>
        <v>0.86380191167081999</v>
      </c>
      <c r="AL48" s="37">
        <f>SUM(AL49:AL55)</f>
        <v>10750</v>
      </c>
      <c r="AM48" s="37">
        <f>SUM(AM49:AM55)</f>
        <v>4500</v>
      </c>
      <c r="AN48" s="37">
        <v>10550</v>
      </c>
      <c r="AO48" s="18">
        <f t="shared" si="98"/>
        <v>0.41860465116279072</v>
      </c>
      <c r="AP48" s="18">
        <f t="shared" si="123"/>
        <v>0.42654028436018959</v>
      </c>
      <c r="AQ48" s="37">
        <f>SUM(AQ49:AQ55)</f>
        <v>20973877.369999997</v>
      </c>
      <c r="AR48" s="37">
        <f>SUM(AR49:AR55)</f>
        <v>22192523.18</v>
      </c>
      <c r="AS48" s="37">
        <v>19610140.489999998</v>
      </c>
      <c r="AT48" s="18">
        <f t="shared" si="99"/>
        <v>1.0581030292349802</v>
      </c>
      <c r="AU48" s="18">
        <f t="shared" si="124"/>
        <v>1.131686088190794</v>
      </c>
      <c r="AV48" s="37">
        <f>SUM(AV49:AV55)</f>
        <v>685000</v>
      </c>
      <c r="AW48" s="37">
        <f>SUM(AW49:AW55)</f>
        <v>762125.38</v>
      </c>
      <c r="AX48" s="37">
        <v>754935.38</v>
      </c>
      <c r="AY48" s="18">
        <f t="shared" si="100"/>
        <v>1.1125917956204379</v>
      </c>
      <c r="AZ48" s="18">
        <f t="shared" si="125"/>
        <v>1.0095239939609135</v>
      </c>
      <c r="BA48" s="37">
        <f>SUM(BA49:BA55)</f>
        <v>16165444.419999998</v>
      </c>
      <c r="BB48" s="37">
        <f>SUM(BB49:BB55)</f>
        <v>17307386.479999997</v>
      </c>
      <c r="BC48" s="37">
        <v>15028082.470000001</v>
      </c>
      <c r="BD48" s="18">
        <f t="shared" si="101"/>
        <v>1.0706409319985772</v>
      </c>
      <c r="BE48" s="18">
        <f t="shared" si="126"/>
        <v>1.1516696501067309</v>
      </c>
      <c r="BF48" s="37">
        <f>SUM(BF49:BF55)</f>
        <v>64800</v>
      </c>
      <c r="BG48" s="37">
        <f>SUM(BG49:BG55)</f>
        <v>67864.87</v>
      </c>
      <c r="BH48" s="37">
        <v>66889.259999999995</v>
      </c>
      <c r="BI48" s="18">
        <f t="shared" si="102"/>
        <v>1.0472973765432099</v>
      </c>
      <c r="BJ48" s="18">
        <f t="shared" si="127"/>
        <v>1.0145854506388619</v>
      </c>
      <c r="BK48" s="37">
        <f>SUM(BK49:BK55)</f>
        <v>134417.24</v>
      </c>
      <c r="BL48" s="37">
        <f>SUM(BL49:BL55)</f>
        <v>134359.99</v>
      </c>
      <c r="BM48" s="37">
        <v>73664.479999999996</v>
      </c>
      <c r="BN48" s="18">
        <f t="shared" si="103"/>
        <v>0.99957408737153064</v>
      </c>
      <c r="BO48" s="18">
        <f t="shared" si="128"/>
        <v>1.8239454076102892</v>
      </c>
      <c r="BP48" s="37">
        <f>SUM(BP49:BP55)</f>
        <v>1019979.59</v>
      </c>
      <c r="BQ48" s="37">
        <f>SUM(BQ49:BQ55)</f>
        <v>1019549.7200000001</v>
      </c>
      <c r="BR48" s="37">
        <v>903314.91</v>
      </c>
      <c r="BS48" s="18">
        <f t="shared" si="104"/>
        <v>0.99957855039040544</v>
      </c>
      <c r="BT48" s="18">
        <f t="shared" si="129"/>
        <v>1.1286758457247208</v>
      </c>
      <c r="BU48" s="37">
        <f>SUM(BU49:BU55)</f>
        <v>59000.21</v>
      </c>
      <c r="BV48" s="37">
        <f>SUM(BV49:BV55)</f>
        <v>56895.11</v>
      </c>
      <c r="BW48" s="37">
        <v>151250.76999999999</v>
      </c>
      <c r="BX48" s="18">
        <f t="shared" si="105"/>
        <v>0.96432046597800247</v>
      </c>
      <c r="BY48" s="18">
        <f t="shared" si="130"/>
        <v>0.37616410151168161</v>
      </c>
      <c r="BZ48" s="37">
        <f>SUM(BZ49:BZ55)</f>
        <v>329659</v>
      </c>
      <c r="CA48" s="37">
        <f>SUM(CA49:CA55)</f>
        <v>399659</v>
      </c>
      <c r="CB48" s="37">
        <v>1353240</v>
      </c>
      <c r="CC48" s="18">
        <f t="shared" si="106"/>
        <v>1.2123406307730109</v>
      </c>
      <c r="CD48" s="18">
        <f t="shared" si="131"/>
        <v>0.29533489994383849</v>
      </c>
      <c r="CE48" s="37">
        <f>SUM(CE49:CE55)</f>
        <v>2162313.5</v>
      </c>
      <c r="CF48" s="37">
        <f>SUM(CF49:CF55)</f>
        <v>2098531.0100000002</v>
      </c>
      <c r="CG48" s="21">
        <v>1144863.8799999999</v>
      </c>
      <c r="CH48" s="18">
        <f t="shared" si="107"/>
        <v>0.97050266300423149</v>
      </c>
      <c r="CI48" s="18">
        <f t="shared" si="132"/>
        <v>1.8329960850891727</v>
      </c>
      <c r="CJ48" s="37">
        <f>SUM(CJ49:CJ55)</f>
        <v>1065700</v>
      </c>
      <c r="CK48" s="37">
        <f>SUM(CK49:CK55)</f>
        <v>991031.8</v>
      </c>
      <c r="CL48" s="37">
        <v>744166.25</v>
      </c>
      <c r="CM48" s="18">
        <f t="shared" si="108"/>
        <v>0.92993506615370181</v>
      </c>
      <c r="CN48" s="18">
        <f t="shared" si="133"/>
        <v>1.3317344074660737</v>
      </c>
      <c r="CO48" s="37">
        <f>SUM(CO49:CO55)</f>
        <v>1096613.5</v>
      </c>
      <c r="CP48" s="37">
        <f>SUM(CP49:CP55)</f>
        <v>1107499.2100000002</v>
      </c>
      <c r="CQ48" s="37">
        <v>400697.63</v>
      </c>
      <c r="CR48" s="18">
        <f t="shared" si="109"/>
        <v>1.0099266605782258</v>
      </c>
      <c r="CS48" s="18" t="str">
        <f t="shared" si="134"/>
        <v>св.200</v>
      </c>
      <c r="CT48" s="37">
        <f>SUM(CT49:CT55)</f>
        <v>30663.06</v>
      </c>
      <c r="CU48" s="37">
        <f>SUM(CU49:CU55)</f>
        <v>30663.06</v>
      </c>
      <c r="CV48" s="37">
        <v>0</v>
      </c>
      <c r="CW48" s="18">
        <f t="shared" si="110"/>
        <v>1</v>
      </c>
      <c r="CX48" s="18" t="str">
        <f t="shared" si="135"/>
        <v xml:space="preserve"> </v>
      </c>
      <c r="CY48" s="37">
        <f>SUM(CY49:CY55)</f>
        <v>0</v>
      </c>
      <c r="CZ48" s="37">
        <f>SUM(CZ49:CZ55)</f>
        <v>0</v>
      </c>
      <c r="DA48" s="37">
        <v>0</v>
      </c>
      <c r="DB48" s="18" t="str">
        <f t="shared" si="111"/>
        <v xml:space="preserve"> </v>
      </c>
      <c r="DC48" s="18" t="str">
        <f t="shared" si="136"/>
        <v xml:space="preserve"> </v>
      </c>
      <c r="DD48" s="37">
        <f>SUM(DD49:DD55)</f>
        <v>106695.21</v>
      </c>
      <c r="DE48" s="37">
        <f>SUM(DE49:DE55)</f>
        <v>106695.21</v>
      </c>
      <c r="DF48" s="37">
        <v>129138.86</v>
      </c>
      <c r="DG48" s="18">
        <f t="shared" si="112"/>
        <v>1</v>
      </c>
      <c r="DH48" s="18">
        <f t="shared" si="113"/>
        <v>0.8262052956019591</v>
      </c>
      <c r="DI48" s="37">
        <f>SUM(DI49:DI55)</f>
        <v>-0.8</v>
      </c>
      <c r="DJ48" s="37">
        <v>-151799.20000000001</v>
      </c>
      <c r="DK48" s="18">
        <f t="shared" si="137"/>
        <v>5.2701200006324146E-6</v>
      </c>
      <c r="DL48" s="37">
        <f>SUM(DL49:DL55)</f>
        <v>0</v>
      </c>
      <c r="DM48" s="37">
        <f>SUM(DM49:DM55)</f>
        <v>0</v>
      </c>
      <c r="DN48" s="37">
        <v>0</v>
      </c>
      <c r="DO48" s="18" t="str">
        <f t="shared" si="114"/>
        <v xml:space="preserve"> </v>
      </c>
      <c r="DP48" s="18" t="str">
        <f t="shared" si="138"/>
        <v xml:space="preserve"> </v>
      </c>
      <c r="DQ48" s="37">
        <f>SUM(DQ49:DQ55)</f>
        <v>215003.02000000002</v>
      </c>
      <c r="DR48" s="37">
        <f>SUM(DR49:DR55)</f>
        <v>207891.23</v>
      </c>
      <c r="DS48" s="37">
        <v>155656.76</v>
      </c>
      <c r="DT48" s="18">
        <f t="shared" si="115"/>
        <v>0.96692237160203609</v>
      </c>
      <c r="DU48" s="18">
        <f t="shared" si="139"/>
        <v>1.3355746965310082</v>
      </c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</row>
    <row r="49" spans="1:144" s="11" customFormat="1" ht="15" customHeight="1" outlineLevel="1" x14ac:dyDescent="0.25">
      <c r="A49" s="10">
        <v>37</v>
      </c>
      <c r="B49" s="6" t="s">
        <v>1</v>
      </c>
      <c r="C49" s="19">
        <f t="shared" ref="C49" si="232">H49+AQ49</f>
        <v>109769095.23</v>
      </c>
      <c r="D49" s="19">
        <f t="shared" ref="D49" si="233">I49+AR49</f>
        <v>109884786.55000001</v>
      </c>
      <c r="E49" s="19">
        <v>100411439.44</v>
      </c>
      <c r="F49" s="20">
        <f>IF(D49&lt;=0," ",IF(D49/C49*100&gt;200,"СВ.200",D49/C49))</f>
        <v>1.001053951658776</v>
      </c>
      <c r="G49" s="20">
        <f t="shared" si="213"/>
        <v>1.0943452973369705</v>
      </c>
      <c r="H49" s="19">
        <f t="shared" ref="H49" si="234">M49+R49+W49+AB49+AG49+AL49</f>
        <v>106851173.5</v>
      </c>
      <c r="I49" s="19">
        <f t="shared" ref="I49" si="235">N49+S49+X49+AC49+AH49+AM49</f>
        <v>106964038.97000001</v>
      </c>
      <c r="J49" s="16">
        <v>97126068.069999993</v>
      </c>
      <c r="K49" s="20">
        <f t="shared" si="214"/>
        <v>1.0010562866677362</v>
      </c>
      <c r="L49" s="20">
        <f t="shared" si="144"/>
        <v>1.1012907357982378</v>
      </c>
      <c r="M49" s="19">
        <v>100711850</v>
      </c>
      <c r="N49" s="19">
        <v>100679140.56</v>
      </c>
      <c r="O49" s="25">
        <v>91096046.109999999</v>
      </c>
      <c r="P49" s="20">
        <f t="shared" si="93"/>
        <v>0.99967521756377231</v>
      </c>
      <c r="Q49" s="20">
        <f t="shared" si="118"/>
        <v>1.1051976991232777</v>
      </c>
      <c r="R49" s="19">
        <v>2593700</v>
      </c>
      <c r="S49" s="19">
        <v>2596412.06</v>
      </c>
      <c r="T49" s="25">
        <v>2568104.1</v>
      </c>
      <c r="U49" s="20">
        <f t="shared" si="94"/>
        <v>1.0010456336507692</v>
      </c>
      <c r="V49" s="20">
        <f t="shared" si="119"/>
        <v>1.0110229020700523</v>
      </c>
      <c r="W49" s="19">
        <v>4623.5</v>
      </c>
      <c r="X49" s="19">
        <v>4623.5</v>
      </c>
      <c r="Y49" s="25">
        <v>2889</v>
      </c>
      <c r="Z49" s="20">
        <f t="shared" si="95"/>
        <v>1</v>
      </c>
      <c r="AA49" s="20">
        <f t="shared" si="120"/>
        <v>1.600380754586362</v>
      </c>
      <c r="AB49" s="19">
        <v>1041000</v>
      </c>
      <c r="AC49" s="19">
        <v>1181340.0900000001</v>
      </c>
      <c r="AD49" s="25">
        <v>1301415.49</v>
      </c>
      <c r="AE49" s="20">
        <f t="shared" si="96"/>
        <v>1.1348127665706054</v>
      </c>
      <c r="AF49" s="20">
        <f t="shared" si="121"/>
        <v>0.90773476962380406</v>
      </c>
      <c r="AG49" s="19">
        <v>2500000</v>
      </c>
      <c r="AH49" s="19">
        <v>2502522.7599999998</v>
      </c>
      <c r="AI49" s="25">
        <v>2157613.37</v>
      </c>
      <c r="AJ49" s="20">
        <f t="shared" si="97"/>
        <v>1.001009104</v>
      </c>
      <c r="AK49" s="20">
        <f t="shared" si="122"/>
        <v>1.1598569024440184</v>
      </c>
      <c r="AL49" s="19"/>
      <c r="AM49" s="19"/>
      <c r="AN49" s="25"/>
      <c r="AO49" s="20" t="str">
        <f t="shared" si="98"/>
        <v xml:space="preserve"> </v>
      </c>
      <c r="AP49" s="20" t="str">
        <f t="shared" si="123"/>
        <v xml:space="preserve"> </v>
      </c>
      <c r="AQ49" s="19">
        <f>AV49+BA49+BF49+BK49+BP49+BU49+BZ49+CE49+CT49+CY49+DD49+DL49+DQ49+-0.8</f>
        <v>2917921.73</v>
      </c>
      <c r="AR49" s="19">
        <f t="shared" ref="AR49" si="236">AW49+BB49+BG49+BL49+BQ49+BV49+CA49+CF49+CU49+CZ49+DE49+DI49+DM49+DR49</f>
        <v>2920747.58</v>
      </c>
      <c r="AS49" s="34">
        <v>3285371.37</v>
      </c>
      <c r="AT49" s="20">
        <f t="shared" si="99"/>
        <v>1.0009684461275801</v>
      </c>
      <c r="AU49" s="20">
        <f t="shared" si="124"/>
        <v>0.88901595925211951</v>
      </c>
      <c r="AV49" s="19">
        <v>685000</v>
      </c>
      <c r="AW49" s="19">
        <v>762125.38</v>
      </c>
      <c r="AX49" s="25">
        <v>754935.38</v>
      </c>
      <c r="AY49" s="20">
        <f t="shared" si="100"/>
        <v>1.1125917956204379</v>
      </c>
      <c r="AZ49" s="20">
        <f t="shared" si="125"/>
        <v>1.0095239939609135</v>
      </c>
      <c r="BA49" s="19">
        <v>77700</v>
      </c>
      <c r="BB49" s="19">
        <v>77705.67</v>
      </c>
      <c r="BC49" s="25">
        <v>10578.9</v>
      </c>
      <c r="BD49" s="20">
        <f t="shared" si="101"/>
        <v>1.0000729729729729</v>
      </c>
      <c r="BE49" s="20" t="str">
        <f t="shared" si="126"/>
        <v>св.200</v>
      </c>
      <c r="BF49" s="19">
        <v>64800</v>
      </c>
      <c r="BG49" s="19">
        <v>67864.87</v>
      </c>
      <c r="BH49" s="25">
        <v>66889.259999999995</v>
      </c>
      <c r="BI49" s="20">
        <f t="shared" si="102"/>
        <v>1.0472973765432099</v>
      </c>
      <c r="BJ49" s="20">
        <f t="shared" si="127"/>
        <v>1.0145854506388619</v>
      </c>
      <c r="BK49" s="19"/>
      <c r="BL49" s="19"/>
      <c r="BM49" s="25"/>
      <c r="BN49" s="20" t="str">
        <f t="shared" si="103"/>
        <v xml:space="preserve"> </v>
      </c>
      <c r="BO49" s="20" t="str">
        <f t="shared" si="128"/>
        <v xml:space="preserve"> </v>
      </c>
      <c r="BP49" s="19">
        <v>727068.73</v>
      </c>
      <c r="BQ49" s="19">
        <v>724353.97</v>
      </c>
      <c r="BR49" s="25">
        <v>692763.14</v>
      </c>
      <c r="BS49" s="20">
        <f t="shared" si="104"/>
        <v>0.99626615767122872</v>
      </c>
      <c r="BT49" s="20">
        <f t="shared" si="129"/>
        <v>1.0456011992785874</v>
      </c>
      <c r="BU49" s="19">
        <v>11960.21</v>
      </c>
      <c r="BV49" s="19">
        <v>11960.21</v>
      </c>
      <c r="BW49" s="25">
        <v>66088.789999999994</v>
      </c>
      <c r="BX49" s="20">
        <f t="shared" si="105"/>
        <v>1</v>
      </c>
      <c r="BY49" s="20">
        <f t="shared" si="130"/>
        <v>0.18097184106411995</v>
      </c>
      <c r="BZ49" s="19"/>
      <c r="CA49" s="19"/>
      <c r="CB49" s="25">
        <v>701740</v>
      </c>
      <c r="CC49" s="20" t="str">
        <f t="shared" si="106"/>
        <v xml:space="preserve"> </v>
      </c>
      <c r="CD49" s="20">
        <f t="shared" si="131"/>
        <v>0</v>
      </c>
      <c r="CE49" s="19">
        <f t="shared" ref="CE49" si="237">CJ49+CO49</f>
        <v>1164500</v>
      </c>
      <c r="CF49" s="19">
        <f t="shared" ref="CF49" si="238">CK49+CP49</f>
        <v>1089844.69</v>
      </c>
      <c r="CG49" s="19">
        <v>793470.32</v>
      </c>
      <c r="CH49" s="20">
        <f t="shared" si="107"/>
        <v>0.93589067410905968</v>
      </c>
      <c r="CI49" s="20">
        <f t="shared" si="132"/>
        <v>1.3735166426892944</v>
      </c>
      <c r="CJ49" s="19">
        <v>1065700</v>
      </c>
      <c r="CK49" s="19">
        <v>991031.8</v>
      </c>
      <c r="CL49" s="25">
        <v>744166.25</v>
      </c>
      <c r="CM49" s="20">
        <f t="shared" si="108"/>
        <v>0.92993506615370181</v>
      </c>
      <c r="CN49" s="20">
        <f t="shared" si="133"/>
        <v>1.3317344074660737</v>
      </c>
      <c r="CO49" s="19">
        <v>98800</v>
      </c>
      <c r="CP49" s="19">
        <v>98812.89</v>
      </c>
      <c r="CQ49" s="25">
        <v>49304.07</v>
      </c>
      <c r="CR49" s="20">
        <f t="shared" si="109"/>
        <v>1.0001304655870444</v>
      </c>
      <c r="CS49" s="20" t="str">
        <f t="shared" si="134"/>
        <v>св.200</v>
      </c>
      <c r="CT49" s="19"/>
      <c r="CU49" s="19"/>
      <c r="CV49" s="25"/>
      <c r="CW49" s="20" t="str">
        <f t="shared" si="110"/>
        <v xml:space="preserve"> </v>
      </c>
      <c r="CX49" s="20" t="str">
        <f t="shared" si="135"/>
        <v xml:space="preserve"> </v>
      </c>
      <c r="CY49" s="19"/>
      <c r="CZ49" s="19"/>
      <c r="DA49" s="25"/>
      <c r="DB49" s="20" t="str">
        <f t="shared" si="111"/>
        <v xml:space="preserve"> </v>
      </c>
      <c r="DC49" s="20" t="str">
        <f t="shared" si="136"/>
        <v xml:space="preserve"> </v>
      </c>
      <c r="DD49" s="19">
        <v>99890.57</v>
      </c>
      <c r="DE49" s="19">
        <v>99890.57</v>
      </c>
      <c r="DF49" s="25">
        <v>129138.86</v>
      </c>
      <c r="DG49" s="20">
        <f t="shared" si="112"/>
        <v>1</v>
      </c>
      <c r="DH49" s="20">
        <f t="shared" si="113"/>
        <v>0.77351286824120957</v>
      </c>
      <c r="DI49" s="19">
        <v>-0.8</v>
      </c>
      <c r="DJ49" s="25">
        <v>0.8</v>
      </c>
      <c r="DK49" s="42">
        <f t="shared" si="137"/>
        <v>-1</v>
      </c>
      <c r="DL49" s="19"/>
      <c r="DM49" s="19"/>
      <c r="DN49" s="25"/>
      <c r="DO49" s="20" t="str">
        <f t="shared" si="114"/>
        <v xml:space="preserve"> </v>
      </c>
      <c r="DP49" s="20" t="str">
        <f t="shared" si="138"/>
        <v xml:space="preserve"> </v>
      </c>
      <c r="DQ49" s="19">
        <v>87003.02</v>
      </c>
      <c r="DR49" s="19">
        <v>87003.02</v>
      </c>
      <c r="DS49" s="25">
        <v>69765.919999999998</v>
      </c>
      <c r="DT49" s="20">
        <f t="shared" si="115"/>
        <v>1</v>
      </c>
      <c r="DU49" s="20">
        <f t="shared" si="139"/>
        <v>1.2470704894309428</v>
      </c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</row>
    <row r="50" spans="1:144" s="11" customFormat="1" ht="15.75" customHeight="1" outlineLevel="1" x14ac:dyDescent="0.25">
      <c r="A50" s="10">
        <f>A49+1</f>
        <v>38</v>
      </c>
      <c r="B50" s="6" t="s">
        <v>71</v>
      </c>
      <c r="C50" s="19">
        <f t="shared" ref="C50:C55" si="239">H50+AQ50</f>
        <v>14730882.409999998</v>
      </c>
      <c r="D50" s="19">
        <f t="shared" ref="D50:D55" si="240">I50+AR50</f>
        <v>14730882.409999998</v>
      </c>
      <c r="E50" s="19">
        <v>14656616.779999999</v>
      </c>
      <c r="F50" s="20">
        <f>IF(D50&lt;=0," ",IF(D50/C50*100&gt;200,"СВ.200",D50/C50))</f>
        <v>1</v>
      </c>
      <c r="G50" s="20">
        <f t="shared" si="213"/>
        <v>1.0050670377150981</v>
      </c>
      <c r="H50" s="19">
        <f t="shared" ref="H50:H55" si="241">M50+R50+W50+AB50+AG50+AL50</f>
        <v>712044.35</v>
      </c>
      <c r="I50" s="19">
        <f t="shared" ref="I50:I55" si="242">N50+S50+X50+AC50+AH50+AM50</f>
        <v>712044.35</v>
      </c>
      <c r="J50" s="16">
        <v>711667.69</v>
      </c>
      <c r="K50" s="20">
        <f t="shared" si="214"/>
        <v>1</v>
      </c>
      <c r="L50" s="20">
        <f t="shared" si="144"/>
        <v>1.0005292638759531</v>
      </c>
      <c r="M50" s="19">
        <v>126166.11</v>
      </c>
      <c r="N50" s="19">
        <v>126166.11</v>
      </c>
      <c r="O50" s="25">
        <v>108170.16</v>
      </c>
      <c r="P50" s="20">
        <f t="shared" si="93"/>
        <v>1</v>
      </c>
      <c r="Q50" s="20">
        <f t="shared" si="118"/>
        <v>1.1663670461428548</v>
      </c>
      <c r="R50" s="19"/>
      <c r="S50" s="19"/>
      <c r="T50" s="25"/>
      <c r="U50" s="20" t="str">
        <f t="shared" si="94"/>
        <v xml:space="preserve"> </v>
      </c>
      <c r="V50" s="20" t="str">
        <f t="shared" si="119"/>
        <v xml:space="preserve"> </v>
      </c>
      <c r="W50" s="19"/>
      <c r="X50" s="19"/>
      <c r="Y50" s="25">
        <v>10213.200000000001</v>
      </c>
      <c r="Z50" s="20" t="str">
        <f t="shared" si="95"/>
        <v xml:space="preserve"> </v>
      </c>
      <c r="AA50" s="20">
        <f t="shared" si="120"/>
        <v>0</v>
      </c>
      <c r="AB50" s="19">
        <v>108885.93</v>
      </c>
      <c r="AC50" s="19">
        <v>108885.93</v>
      </c>
      <c r="AD50" s="25">
        <v>94849.72</v>
      </c>
      <c r="AE50" s="20">
        <f t="shared" si="96"/>
        <v>1</v>
      </c>
      <c r="AF50" s="20">
        <f t="shared" si="121"/>
        <v>1.1479836735416824</v>
      </c>
      <c r="AG50" s="19">
        <v>475992.31</v>
      </c>
      <c r="AH50" s="19">
        <v>475992.31</v>
      </c>
      <c r="AI50" s="25">
        <v>496834.61</v>
      </c>
      <c r="AJ50" s="20">
        <f t="shared" si="97"/>
        <v>1</v>
      </c>
      <c r="AK50" s="20">
        <f t="shared" si="122"/>
        <v>0.95804982265627592</v>
      </c>
      <c r="AL50" s="19">
        <v>1000</v>
      </c>
      <c r="AM50" s="19">
        <v>1000</v>
      </c>
      <c r="AN50" s="25">
        <v>1600</v>
      </c>
      <c r="AO50" s="20">
        <f t="shared" si="98"/>
        <v>1</v>
      </c>
      <c r="AP50" s="20">
        <f t="shared" si="123"/>
        <v>0.625</v>
      </c>
      <c r="AQ50" s="19">
        <f t="shared" ref="AQ50:AQ55" si="243">AV50+BA50+BF50+BK50+BP50+BU50+BZ50+CE50+CT50+CY50+DD50+DL50+DQ50</f>
        <v>14018838.059999999</v>
      </c>
      <c r="AR50" s="19">
        <f t="shared" ref="AR50:AR55" si="244">AW50+BB50+BG50+BL50+BQ50+BV50+CA50+CF50+CU50+CZ50+DE50+DI50+DM50+DR50</f>
        <v>14018838.059999999</v>
      </c>
      <c r="AS50" s="34">
        <v>13944949.09</v>
      </c>
      <c r="AT50" s="20">
        <f t="shared" si="99"/>
        <v>1</v>
      </c>
      <c r="AU50" s="20">
        <f t="shared" si="124"/>
        <v>1.0052986188420714</v>
      </c>
      <c r="AV50" s="19"/>
      <c r="AW50" s="19"/>
      <c r="AX50" s="25"/>
      <c r="AY50" s="20" t="str">
        <f t="shared" si="100"/>
        <v xml:space="preserve"> </v>
      </c>
      <c r="AZ50" s="20" t="str">
        <f t="shared" si="125"/>
        <v xml:space="preserve"> </v>
      </c>
      <c r="BA50" s="19">
        <v>13409867.789999999</v>
      </c>
      <c r="BB50" s="19">
        <v>13409867.789999999</v>
      </c>
      <c r="BC50" s="25">
        <v>13598449.09</v>
      </c>
      <c r="BD50" s="20">
        <f t="shared" si="101"/>
        <v>1</v>
      </c>
      <c r="BE50" s="20">
        <f t="shared" si="126"/>
        <v>0.98613214648583125</v>
      </c>
      <c r="BF50" s="19"/>
      <c r="BG50" s="19"/>
      <c r="BH50" s="25"/>
      <c r="BI50" s="20" t="str">
        <f t="shared" si="102"/>
        <v xml:space="preserve"> </v>
      </c>
      <c r="BJ50" s="20" t="str">
        <f t="shared" si="127"/>
        <v xml:space="preserve"> </v>
      </c>
      <c r="BK50" s="19"/>
      <c r="BL50" s="19"/>
      <c r="BM50" s="25"/>
      <c r="BN50" s="20" t="str">
        <f t="shared" si="103"/>
        <v xml:space="preserve"> </v>
      </c>
      <c r="BO50" s="20" t="str">
        <f t="shared" si="128"/>
        <v xml:space="preserve"> </v>
      </c>
      <c r="BP50" s="19"/>
      <c r="BQ50" s="19"/>
      <c r="BR50" s="25"/>
      <c r="BS50" s="20" t="str">
        <f t="shared" si="104"/>
        <v xml:space="preserve"> </v>
      </c>
      <c r="BT50" s="20" t="str">
        <f t="shared" si="129"/>
        <v xml:space="preserve"> </v>
      </c>
      <c r="BU50" s="19"/>
      <c r="BV50" s="19"/>
      <c r="BW50" s="25"/>
      <c r="BX50" s="20" t="str">
        <f t="shared" si="105"/>
        <v xml:space="preserve"> </v>
      </c>
      <c r="BY50" s="20" t="str">
        <f t="shared" si="130"/>
        <v xml:space="preserve"> </v>
      </c>
      <c r="BZ50" s="19"/>
      <c r="CA50" s="19"/>
      <c r="CB50" s="25"/>
      <c r="CC50" s="20" t="str">
        <f t="shared" si="106"/>
        <v xml:space="preserve"> </v>
      </c>
      <c r="CD50" s="20" t="str">
        <f t="shared" si="131"/>
        <v xml:space="preserve"> </v>
      </c>
      <c r="CE50" s="19">
        <f t="shared" ref="CE50:CE55" si="245">CJ50+CO50</f>
        <v>608970.27</v>
      </c>
      <c r="CF50" s="19">
        <f t="shared" ref="CF50:CF55" si="246">CK50+CP50</f>
        <v>608970.27</v>
      </c>
      <c r="CG50" s="19">
        <v>346500</v>
      </c>
      <c r="CH50" s="20">
        <f t="shared" si="107"/>
        <v>1</v>
      </c>
      <c r="CI50" s="20">
        <f t="shared" si="132"/>
        <v>1.7574899567099567</v>
      </c>
      <c r="CJ50" s="19"/>
      <c r="CK50" s="19"/>
      <c r="CL50" s="25"/>
      <c r="CM50" s="20" t="str">
        <f t="shared" si="108"/>
        <v xml:space="preserve"> </v>
      </c>
      <c r="CN50" s="20" t="str">
        <f t="shared" si="133"/>
        <v xml:space="preserve"> </v>
      </c>
      <c r="CO50" s="19">
        <v>608970.27</v>
      </c>
      <c r="CP50" s="19">
        <v>608970.27</v>
      </c>
      <c r="CQ50" s="25">
        <v>346500</v>
      </c>
      <c r="CR50" s="20">
        <f t="shared" si="109"/>
        <v>1</v>
      </c>
      <c r="CS50" s="20">
        <f t="shared" si="134"/>
        <v>1.7574899567099567</v>
      </c>
      <c r="CT50" s="19"/>
      <c r="CU50" s="19"/>
      <c r="CV50" s="25"/>
      <c r="CW50" s="20" t="str">
        <f t="shared" si="110"/>
        <v xml:space="preserve"> </v>
      </c>
      <c r="CX50" s="20" t="str">
        <f t="shared" si="135"/>
        <v xml:space="preserve"> </v>
      </c>
      <c r="CY50" s="19"/>
      <c r="CZ50" s="19"/>
      <c r="DA50" s="25"/>
      <c r="DB50" s="20" t="str">
        <f t="shared" si="111"/>
        <v xml:space="preserve"> </v>
      </c>
      <c r="DC50" s="20" t="str">
        <f t="shared" si="136"/>
        <v xml:space="preserve"> </v>
      </c>
      <c r="DD50" s="19"/>
      <c r="DE50" s="19"/>
      <c r="DF50" s="25"/>
      <c r="DG50" s="20" t="str">
        <f t="shared" si="112"/>
        <v xml:space="preserve"> </v>
      </c>
      <c r="DH50" s="20" t="str">
        <f t="shared" si="113"/>
        <v xml:space="preserve"> </v>
      </c>
      <c r="DI50" s="19"/>
      <c r="DJ50" s="25"/>
      <c r="DK50" s="42" t="str">
        <f t="shared" si="137"/>
        <v xml:space="preserve"> </v>
      </c>
      <c r="DL50" s="19"/>
      <c r="DM50" s="19"/>
      <c r="DN50" s="25"/>
      <c r="DO50" s="20" t="str">
        <f t="shared" si="114"/>
        <v xml:space="preserve"> </v>
      </c>
      <c r="DP50" s="20" t="str">
        <f t="shared" si="138"/>
        <v xml:space="preserve"> </v>
      </c>
      <c r="DQ50" s="19"/>
      <c r="DR50" s="19"/>
      <c r="DS50" s="25"/>
      <c r="DT50" s="20" t="str">
        <f t="shared" si="115"/>
        <v xml:space="preserve"> </v>
      </c>
      <c r="DU50" s="20" t="str">
        <f t="shared" si="139"/>
        <v xml:space="preserve"> </v>
      </c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</row>
    <row r="51" spans="1:144" s="11" customFormat="1" ht="15.75" customHeight="1" outlineLevel="1" x14ac:dyDescent="0.25">
      <c r="A51" s="10">
        <f t="shared" ref="A51:A55" si="247">A50+1</f>
        <v>39</v>
      </c>
      <c r="B51" s="6" t="s">
        <v>82</v>
      </c>
      <c r="C51" s="19">
        <f t="shared" si="239"/>
        <v>2548044.9500000002</v>
      </c>
      <c r="D51" s="19">
        <f t="shared" si="240"/>
        <v>2547582.06</v>
      </c>
      <c r="E51" s="19">
        <v>2472425.41</v>
      </c>
      <c r="F51" s="20">
        <f>IF(D51&lt;=0," ",IF(D51/C51*100&gt;200,"СВ.200",D51/C51))</f>
        <v>0.99981833522991803</v>
      </c>
      <c r="G51" s="20">
        <f t="shared" si="213"/>
        <v>1.0303979443408162</v>
      </c>
      <c r="H51" s="19">
        <f t="shared" si="241"/>
        <v>2078354.95</v>
      </c>
      <c r="I51" s="19">
        <f t="shared" si="242"/>
        <v>2077983.38</v>
      </c>
      <c r="J51" s="16">
        <v>2389895.1</v>
      </c>
      <c r="K51" s="20">
        <f t="shared" si="214"/>
        <v>0.99982121918106426</v>
      </c>
      <c r="L51" s="20">
        <f t="shared" si="144"/>
        <v>0.86948727582227348</v>
      </c>
      <c r="M51" s="19">
        <v>748389.95</v>
      </c>
      <c r="N51" s="19">
        <v>748387.62</v>
      </c>
      <c r="O51" s="25">
        <v>587708.74</v>
      </c>
      <c r="P51" s="20">
        <f t="shared" si="93"/>
        <v>0.99999688664980069</v>
      </c>
      <c r="Q51" s="20">
        <f t="shared" si="118"/>
        <v>1.2733988267725949</v>
      </c>
      <c r="R51" s="19"/>
      <c r="S51" s="19"/>
      <c r="T51" s="25"/>
      <c r="U51" s="20" t="str">
        <f t="shared" si="94"/>
        <v xml:space="preserve"> </v>
      </c>
      <c r="V51" s="20" t="str">
        <f t="shared" si="119"/>
        <v xml:space="preserve"> </v>
      </c>
      <c r="W51" s="19">
        <v>45000</v>
      </c>
      <c r="X51" s="19">
        <v>44882.7</v>
      </c>
      <c r="Y51" s="25">
        <v>19339.8</v>
      </c>
      <c r="Z51" s="20">
        <f t="shared" si="95"/>
        <v>0.99739333333333324</v>
      </c>
      <c r="AA51" s="20" t="str">
        <f t="shared" si="120"/>
        <v>св.200</v>
      </c>
      <c r="AB51" s="19">
        <v>105915</v>
      </c>
      <c r="AC51" s="19">
        <v>105914.83</v>
      </c>
      <c r="AD51" s="25">
        <v>169037.2</v>
      </c>
      <c r="AE51" s="20">
        <f t="shared" si="96"/>
        <v>0.99999839493933818</v>
      </c>
      <c r="AF51" s="20">
        <f t="shared" si="121"/>
        <v>0.62657704931222236</v>
      </c>
      <c r="AG51" s="19">
        <v>1178500</v>
      </c>
      <c r="AH51" s="19">
        <v>1178248.23</v>
      </c>
      <c r="AI51" s="25">
        <v>1613459.36</v>
      </c>
      <c r="AJ51" s="20">
        <f t="shared" si="97"/>
        <v>0.99978636402206189</v>
      </c>
      <c r="AK51" s="20">
        <f t="shared" si="122"/>
        <v>0.73026210588905061</v>
      </c>
      <c r="AL51" s="19">
        <v>550</v>
      </c>
      <c r="AM51" s="19">
        <v>550</v>
      </c>
      <c r="AN51" s="25">
        <v>350</v>
      </c>
      <c r="AO51" s="20">
        <f t="shared" si="98"/>
        <v>1</v>
      </c>
      <c r="AP51" s="20">
        <f t="shared" si="123"/>
        <v>1.5714285714285714</v>
      </c>
      <c r="AQ51" s="19">
        <f t="shared" si="243"/>
        <v>469690</v>
      </c>
      <c r="AR51" s="19">
        <f t="shared" si="244"/>
        <v>469598.68</v>
      </c>
      <c r="AS51" s="34">
        <v>82530.310000000012</v>
      </c>
      <c r="AT51" s="20">
        <f t="shared" si="99"/>
        <v>0.99980557388916091</v>
      </c>
      <c r="AU51" s="20" t="str">
        <f t="shared" si="124"/>
        <v>св.200</v>
      </c>
      <c r="AV51" s="19"/>
      <c r="AW51" s="19"/>
      <c r="AX51" s="25"/>
      <c r="AY51" s="20" t="str">
        <f t="shared" si="100"/>
        <v xml:space="preserve"> </v>
      </c>
      <c r="AZ51" s="20" t="str">
        <f t="shared" si="125"/>
        <v xml:space="preserve"> </v>
      </c>
      <c r="BA51" s="19">
        <v>16300</v>
      </c>
      <c r="BB51" s="19">
        <v>16270.12</v>
      </c>
      <c r="BC51" s="25">
        <v>9320.92</v>
      </c>
      <c r="BD51" s="20">
        <f t="shared" si="101"/>
        <v>0.99816687116564418</v>
      </c>
      <c r="BE51" s="20">
        <f t="shared" si="126"/>
        <v>1.7455487226582784</v>
      </c>
      <c r="BF51" s="19"/>
      <c r="BG51" s="19"/>
      <c r="BH51" s="25"/>
      <c r="BI51" s="20" t="str">
        <f t="shared" si="102"/>
        <v xml:space="preserve"> </v>
      </c>
      <c r="BJ51" s="20" t="str">
        <f t="shared" si="127"/>
        <v xml:space="preserve"> </v>
      </c>
      <c r="BK51" s="19">
        <v>80030</v>
      </c>
      <c r="BL51" s="19">
        <v>80028</v>
      </c>
      <c r="BM51" s="25">
        <v>61559.4</v>
      </c>
      <c r="BN51" s="20">
        <f t="shared" si="103"/>
        <v>0.99997500937148565</v>
      </c>
      <c r="BO51" s="20">
        <f t="shared" si="128"/>
        <v>1.300012670688798</v>
      </c>
      <c r="BP51" s="19">
        <v>2320</v>
      </c>
      <c r="BQ51" s="19">
        <v>2319.7800000000002</v>
      </c>
      <c r="BR51" s="25"/>
      <c r="BS51" s="20">
        <f t="shared" si="104"/>
        <v>0.99990517241379318</v>
      </c>
      <c r="BT51" s="20" t="str">
        <f t="shared" si="129"/>
        <v xml:space="preserve"> </v>
      </c>
      <c r="BU51" s="19">
        <v>9040</v>
      </c>
      <c r="BV51" s="19">
        <v>9039.5499999999993</v>
      </c>
      <c r="BW51" s="25">
        <v>11649.99</v>
      </c>
      <c r="BX51" s="20">
        <f t="shared" si="105"/>
        <v>0.99995022123893795</v>
      </c>
      <c r="BY51" s="20">
        <f t="shared" si="130"/>
        <v>0.77592770465897387</v>
      </c>
      <c r="BZ51" s="19"/>
      <c r="CA51" s="19"/>
      <c r="CB51" s="25"/>
      <c r="CC51" s="20" t="str">
        <f t="shared" si="106"/>
        <v xml:space="preserve"> </v>
      </c>
      <c r="CD51" s="20" t="str">
        <f t="shared" si="131"/>
        <v xml:space="preserve"> </v>
      </c>
      <c r="CE51" s="19">
        <f t="shared" si="245"/>
        <v>362000</v>
      </c>
      <c r="CF51" s="19">
        <f t="shared" si="246"/>
        <v>361941.23</v>
      </c>
      <c r="CG51" s="19"/>
      <c r="CH51" s="20">
        <f t="shared" si="107"/>
        <v>0.99983765193370155</v>
      </c>
      <c r="CI51" s="20" t="str">
        <f t="shared" si="132"/>
        <v xml:space="preserve"> </v>
      </c>
      <c r="CJ51" s="19"/>
      <c r="CK51" s="19"/>
      <c r="CL51" s="25"/>
      <c r="CM51" s="20" t="str">
        <f t="shared" si="108"/>
        <v xml:space="preserve"> </v>
      </c>
      <c r="CN51" s="20" t="str">
        <f t="shared" si="133"/>
        <v xml:space="preserve"> </v>
      </c>
      <c r="CO51" s="19">
        <v>362000</v>
      </c>
      <c r="CP51" s="19">
        <v>361941.23</v>
      </c>
      <c r="CQ51" s="25"/>
      <c r="CR51" s="20">
        <f t="shared" si="109"/>
        <v>0.99983765193370155</v>
      </c>
      <c r="CS51" s="20" t="str">
        <f t="shared" si="134"/>
        <v xml:space="preserve"> </v>
      </c>
      <c r="CT51" s="19"/>
      <c r="CU51" s="19"/>
      <c r="CV51" s="25"/>
      <c r="CW51" s="20" t="str">
        <f t="shared" si="110"/>
        <v xml:space="preserve"> </v>
      </c>
      <c r="CX51" s="20" t="str">
        <f t="shared" si="135"/>
        <v xml:space="preserve"> </v>
      </c>
      <c r="CY51" s="19"/>
      <c r="CZ51" s="19"/>
      <c r="DA51" s="25"/>
      <c r="DB51" s="20" t="str">
        <f t="shared" si="111"/>
        <v xml:space="preserve"> </v>
      </c>
      <c r="DC51" s="20" t="str">
        <f t="shared" si="136"/>
        <v xml:space="preserve"> </v>
      </c>
      <c r="DD51" s="19"/>
      <c r="DE51" s="19"/>
      <c r="DF51" s="25"/>
      <c r="DG51" s="20" t="str">
        <f t="shared" si="112"/>
        <v xml:space="preserve"> </v>
      </c>
      <c r="DH51" s="20" t="str">
        <f t="shared" si="113"/>
        <v xml:space="preserve"> </v>
      </c>
      <c r="DI51" s="19"/>
      <c r="DJ51" s="25"/>
      <c r="DK51" s="42" t="str">
        <f t="shared" si="137"/>
        <v xml:space="preserve"> </v>
      </c>
      <c r="DL51" s="19"/>
      <c r="DM51" s="19"/>
      <c r="DN51" s="25"/>
      <c r="DO51" s="20" t="str">
        <f t="shared" si="114"/>
        <v xml:space="preserve"> </v>
      </c>
      <c r="DP51" s="20" t="str">
        <f t="shared" si="138"/>
        <v xml:space="preserve"> </v>
      </c>
      <c r="DQ51" s="19"/>
      <c r="DR51" s="19"/>
      <c r="DS51" s="25"/>
      <c r="DT51" s="20" t="str">
        <f t="shared" si="115"/>
        <v xml:space="preserve"> </v>
      </c>
      <c r="DU51" s="20" t="str">
        <f t="shared" si="139"/>
        <v xml:space="preserve"> </v>
      </c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</row>
    <row r="52" spans="1:144" s="11" customFormat="1" ht="15.75" customHeight="1" outlineLevel="1" x14ac:dyDescent="0.25">
      <c r="A52" s="10">
        <f t="shared" si="247"/>
        <v>40</v>
      </c>
      <c r="B52" s="6" t="s">
        <v>9</v>
      </c>
      <c r="C52" s="19">
        <f t="shared" si="239"/>
        <v>1512018.06</v>
      </c>
      <c r="D52" s="19">
        <f t="shared" si="240"/>
        <v>2800896.69</v>
      </c>
      <c r="E52" s="19">
        <v>395512.48</v>
      </c>
      <c r="F52" s="20">
        <f>IF(D52&lt;=0," ",IF(D52/C52*100&gt;200,"СВ.200",D52/C52))</f>
        <v>1.8524227746327315</v>
      </c>
      <c r="G52" s="20" t="str">
        <f t="shared" si="213"/>
        <v>св.200</v>
      </c>
      <c r="H52" s="19">
        <f t="shared" si="241"/>
        <v>372300</v>
      </c>
      <c r="I52" s="19">
        <f t="shared" si="242"/>
        <v>438280.36</v>
      </c>
      <c r="J52" s="16">
        <v>366864.75</v>
      </c>
      <c r="K52" s="20">
        <f t="shared" si="214"/>
        <v>1.177223636852001</v>
      </c>
      <c r="L52" s="20">
        <f t="shared" si="144"/>
        <v>1.1946646822841387</v>
      </c>
      <c r="M52" s="19">
        <v>68500</v>
      </c>
      <c r="N52" s="19">
        <v>103213.41</v>
      </c>
      <c r="O52" s="25">
        <v>87878.17</v>
      </c>
      <c r="P52" s="20">
        <f t="shared" si="93"/>
        <v>1.5067651094890511</v>
      </c>
      <c r="Q52" s="20">
        <f t="shared" si="118"/>
        <v>1.1745056821278823</v>
      </c>
      <c r="R52" s="19"/>
      <c r="S52" s="19"/>
      <c r="T52" s="25"/>
      <c r="U52" s="20" t="str">
        <f t="shared" si="94"/>
        <v xml:space="preserve"> </v>
      </c>
      <c r="V52" s="20" t="str">
        <f t="shared" si="119"/>
        <v xml:space="preserve"> </v>
      </c>
      <c r="W52" s="19">
        <v>13800</v>
      </c>
      <c r="X52" s="19">
        <v>837.6</v>
      </c>
      <c r="Y52" s="25">
        <v>909.9</v>
      </c>
      <c r="Z52" s="20">
        <f t="shared" si="95"/>
        <v>6.0695652173913046E-2</v>
      </c>
      <c r="AA52" s="20">
        <f t="shared" si="120"/>
        <v>0.92054071876030341</v>
      </c>
      <c r="AB52" s="19">
        <v>29000</v>
      </c>
      <c r="AC52" s="19">
        <v>52974.720000000001</v>
      </c>
      <c r="AD52" s="25">
        <v>10589.15</v>
      </c>
      <c r="AE52" s="20">
        <f t="shared" si="96"/>
        <v>1.8267144827586208</v>
      </c>
      <c r="AF52" s="20" t="str">
        <f t="shared" si="121"/>
        <v>св.200</v>
      </c>
      <c r="AG52" s="19">
        <v>261000</v>
      </c>
      <c r="AH52" s="19">
        <v>280504.63</v>
      </c>
      <c r="AI52" s="25">
        <v>264237.53000000003</v>
      </c>
      <c r="AJ52" s="20">
        <f t="shared" si="97"/>
        <v>1.0747303831417625</v>
      </c>
      <c r="AK52" s="20">
        <f t="shared" si="122"/>
        <v>1.0615624131818064</v>
      </c>
      <c r="AL52" s="19"/>
      <c r="AM52" s="19">
        <v>750</v>
      </c>
      <c r="AN52" s="25">
        <v>3250</v>
      </c>
      <c r="AO52" s="20"/>
      <c r="AP52" s="20">
        <f t="shared" si="123"/>
        <v>0.23076923076923078</v>
      </c>
      <c r="AQ52" s="19">
        <f t="shared" si="243"/>
        <v>1139718.06</v>
      </c>
      <c r="AR52" s="19">
        <f t="shared" si="244"/>
        <v>2362616.33</v>
      </c>
      <c r="AS52" s="34">
        <v>28647.73000000001</v>
      </c>
      <c r="AT52" s="20" t="str">
        <f t="shared" si="99"/>
        <v>СВ.200</v>
      </c>
      <c r="AU52" s="20" t="str">
        <f t="shared" si="124"/>
        <v>св.200</v>
      </c>
      <c r="AV52" s="19"/>
      <c r="AW52" s="19"/>
      <c r="AX52" s="25"/>
      <c r="AY52" s="20" t="str">
        <f t="shared" si="100"/>
        <v xml:space="preserve"> </v>
      </c>
      <c r="AZ52" s="20" t="str">
        <f t="shared" si="125"/>
        <v xml:space="preserve"> </v>
      </c>
      <c r="BA52" s="19">
        <v>1139718.06</v>
      </c>
      <c r="BB52" s="19">
        <v>2281684.7400000002</v>
      </c>
      <c r="BC52" s="25">
        <v>1447.73</v>
      </c>
      <c r="BD52" s="20" t="str">
        <f t="shared" si="101"/>
        <v>СВ.200</v>
      </c>
      <c r="BE52" s="20" t="str">
        <f t="shared" si="126"/>
        <v>св.200</v>
      </c>
      <c r="BF52" s="19"/>
      <c r="BG52" s="19"/>
      <c r="BH52" s="25"/>
      <c r="BI52" s="20" t="str">
        <f t="shared" si="102"/>
        <v xml:space="preserve"> </v>
      </c>
      <c r="BJ52" s="20" t="str">
        <f t="shared" si="127"/>
        <v xml:space="preserve"> </v>
      </c>
      <c r="BK52" s="19"/>
      <c r="BL52" s="19"/>
      <c r="BM52" s="25"/>
      <c r="BN52" s="20" t="str">
        <f t="shared" si="103"/>
        <v xml:space="preserve"> </v>
      </c>
      <c r="BO52" s="20" t="str">
        <f t="shared" si="128"/>
        <v xml:space="preserve"> </v>
      </c>
      <c r="BP52" s="19"/>
      <c r="BQ52" s="19"/>
      <c r="BR52" s="25"/>
      <c r="BS52" s="20" t="str">
        <f t="shared" si="104"/>
        <v xml:space="preserve"> </v>
      </c>
      <c r="BT52" s="20" t="str">
        <f t="shared" si="129"/>
        <v xml:space="preserve"> </v>
      </c>
      <c r="BU52" s="19"/>
      <c r="BV52" s="19"/>
      <c r="BW52" s="25"/>
      <c r="BX52" s="20" t="str">
        <f t="shared" si="105"/>
        <v xml:space="preserve"> </v>
      </c>
      <c r="BY52" s="20" t="str">
        <f t="shared" si="130"/>
        <v xml:space="preserve"> </v>
      </c>
      <c r="BZ52" s="19"/>
      <c r="CA52" s="19">
        <v>70000</v>
      </c>
      <c r="CB52" s="25">
        <v>179000</v>
      </c>
      <c r="CC52" s="20"/>
      <c r="CD52" s="20">
        <f t="shared" si="131"/>
        <v>0.39106145251396646</v>
      </c>
      <c r="CE52" s="19">
        <f t="shared" si="245"/>
        <v>0</v>
      </c>
      <c r="CF52" s="19">
        <f t="shared" si="246"/>
        <v>10931.59</v>
      </c>
      <c r="CG52" s="19"/>
      <c r="CH52" s="20"/>
      <c r="CI52" s="20" t="str">
        <f t="shared" si="132"/>
        <v xml:space="preserve"> </v>
      </c>
      <c r="CJ52" s="19"/>
      <c r="CK52" s="19"/>
      <c r="CL52" s="25"/>
      <c r="CM52" s="20" t="str">
        <f t="shared" si="108"/>
        <v xml:space="preserve"> </v>
      </c>
      <c r="CN52" s="20" t="str">
        <f t="shared" si="133"/>
        <v xml:space="preserve"> </v>
      </c>
      <c r="CO52" s="19"/>
      <c r="CP52" s="19">
        <v>10931.59</v>
      </c>
      <c r="CQ52" s="25"/>
      <c r="CR52" s="20"/>
      <c r="CS52" s="20" t="str">
        <f t="shared" si="134"/>
        <v xml:space="preserve"> </v>
      </c>
      <c r="CT52" s="19"/>
      <c r="CU52" s="19"/>
      <c r="CV52" s="25"/>
      <c r="CW52" s="20" t="str">
        <f t="shared" si="110"/>
        <v xml:space="preserve"> </v>
      </c>
      <c r="CX52" s="20" t="str">
        <f t="shared" si="135"/>
        <v xml:space="preserve"> </v>
      </c>
      <c r="CY52" s="19"/>
      <c r="CZ52" s="19"/>
      <c r="DA52" s="25"/>
      <c r="DB52" s="20" t="str">
        <f t="shared" si="111"/>
        <v xml:space="preserve"> </v>
      </c>
      <c r="DC52" s="20" t="str">
        <f t="shared" si="136"/>
        <v xml:space="preserve"> </v>
      </c>
      <c r="DD52" s="19"/>
      <c r="DE52" s="19"/>
      <c r="DF52" s="25"/>
      <c r="DG52" s="20" t="str">
        <f t="shared" si="112"/>
        <v xml:space="preserve"> </v>
      </c>
      <c r="DH52" s="20" t="str">
        <f t="shared" si="113"/>
        <v xml:space="preserve"> </v>
      </c>
      <c r="DI52" s="19"/>
      <c r="DJ52" s="25">
        <v>-151800</v>
      </c>
      <c r="DK52" s="42" t="str">
        <f t="shared" si="137"/>
        <v xml:space="preserve"> </v>
      </c>
      <c r="DL52" s="19"/>
      <c r="DM52" s="19"/>
      <c r="DN52" s="25"/>
      <c r="DO52" s="20" t="str">
        <f t="shared" si="114"/>
        <v xml:space="preserve"> </v>
      </c>
      <c r="DP52" s="20" t="str">
        <f t="shared" si="138"/>
        <v xml:space="preserve"> </v>
      </c>
      <c r="DQ52" s="19"/>
      <c r="DR52" s="19"/>
      <c r="DS52" s="25"/>
      <c r="DT52" s="20" t="str">
        <f t="shared" si="115"/>
        <v xml:space="preserve"> </v>
      </c>
      <c r="DU52" s="20" t="str">
        <f t="shared" si="139"/>
        <v xml:space="preserve"> </v>
      </c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</row>
    <row r="53" spans="1:144" s="11" customFormat="1" ht="15.75" customHeight="1" outlineLevel="1" x14ac:dyDescent="0.25">
      <c r="A53" s="10">
        <f t="shared" si="247"/>
        <v>41</v>
      </c>
      <c r="B53" s="41" t="s">
        <v>43</v>
      </c>
      <c r="C53" s="19">
        <f t="shared" si="239"/>
        <v>9521503.6900000013</v>
      </c>
      <c r="D53" s="39">
        <f t="shared" si="240"/>
        <v>11459176.73</v>
      </c>
      <c r="E53" s="19">
        <v>4017116.25</v>
      </c>
      <c r="F53" s="20">
        <f>IF(D53&lt;=0," ",IF(D53/C53*100&gt;200,"СВ.200",D53/C53))</f>
        <v>1.2035049403000335</v>
      </c>
      <c r="G53" s="20" t="str">
        <f t="shared" si="213"/>
        <v>св.200</v>
      </c>
      <c r="H53" s="19">
        <f t="shared" si="241"/>
        <v>9332472.7300000004</v>
      </c>
      <c r="I53" s="19">
        <f t="shared" si="242"/>
        <v>11266730.310000001</v>
      </c>
      <c r="J53" s="16">
        <v>3913779.51</v>
      </c>
      <c r="K53" s="20">
        <f t="shared" si="214"/>
        <v>1.2072609945895871</v>
      </c>
      <c r="L53" s="20" t="str">
        <f t="shared" si="144"/>
        <v>св.200</v>
      </c>
      <c r="M53" s="19">
        <v>850000</v>
      </c>
      <c r="N53" s="19">
        <v>3195454.41</v>
      </c>
      <c r="O53" s="25">
        <v>1728281.21</v>
      </c>
      <c r="P53" s="20" t="str">
        <f t="shared" si="93"/>
        <v>СВ.200</v>
      </c>
      <c r="Q53" s="20">
        <f t="shared" si="118"/>
        <v>1.8489204138254793</v>
      </c>
      <c r="R53" s="19"/>
      <c r="S53" s="19"/>
      <c r="T53" s="25"/>
      <c r="U53" s="20" t="str">
        <f t="shared" si="94"/>
        <v xml:space="preserve"> </v>
      </c>
      <c r="V53" s="20" t="str">
        <f t="shared" si="119"/>
        <v xml:space="preserve"> </v>
      </c>
      <c r="W53" s="19">
        <v>7523272.7300000004</v>
      </c>
      <c r="X53" s="19">
        <v>7523272.7300000004</v>
      </c>
      <c r="Y53" s="25">
        <v>1290000</v>
      </c>
      <c r="Z53" s="20">
        <f t="shared" si="95"/>
        <v>1</v>
      </c>
      <c r="AA53" s="20" t="str">
        <f t="shared" si="120"/>
        <v>св.200</v>
      </c>
      <c r="AB53" s="19">
        <v>205000</v>
      </c>
      <c r="AC53" s="19">
        <v>24340.23</v>
      </c>
      <c r="AD53" s="25">
        <v>231984.23</v>
      </c>
      <c r="AE53" s="20">
        <f t="shared" si="96"/>
        <v>0.11873282926829268</v>
      </c>
      <c r="AF53" s="20">
        <f t="shared" si="121"/>
        <v>0.10492191645958003</v>
      </c>
      <c r="AG53" s="19">
        <v>750000</v>
      </c>
      <c r="AH53" s="19">
        <v>522062.94</v>
      </c>
      <c r="AI53" s="25">
        <v>661514.06999999995</v>
      </c>
      <c r="AJ53" s="20">
        <f t="shared" si="97"/>
        <v>0.69608391999999997</v>
      </c>
      <c r="AK53" s="20">
        <f t="shared" si="122"/>
        <v>0.78919400761952052</v>
      </c>
      <c r="AL53" s="19">
        <v>4200</v>
      </c>
      <c r="AM53" s="19">
        <v>1600</v>
      </c>
      <c r="AN53" s="25">
        <v>2000</v>
      </c>
      <c r="AO53" s="20">
        <f t="shared" si="98"/>
        <v>0.38095238095238093</v>
      </c>
      <c r="AP53" s="20">
        <f t="shared" si="123"/>
        <v>0.8</v>
      </c>
      <c r="AQ53" s="19">
        <f>AV53+BA53+BF53+BK53+BP53+BU53+BZ53+CE53+CT53+CY53+DD53+DL53+DQ53+902.92</f>
        <v>189030.96000000002</v>
      </c>
      <c r="AR53" s="19">
        <f>AW53+BB53+BG53+BL53+BQ53+BV53+CA53+CF53+CU53+CZ53+DE53+DI53+DM53+DR53+902.92</f>
        <v>192446.42</v>
      </c>
      <c r="AS53" s="34">
        <v>103336.73999999999</v>
      </c>
      <c r="AT53" s="20">
        <f t="shared" si="99"/>
        <v>1.0180682571786124</v>
      </c>
      <c r="AU53" s="20">
        <f t="shared" si="124"/>
        <v>1.8623233130830334</v>
      </c>
      <c r="AV53" s="19"/>
      <c r="AW53" s="19"/>
      <c r="AX53" s="25"/>
      <c r="AY53" s="20" t="str">
        <f t="shared" si="100"/>
        <v xml:space="preserve"> </v>
      </c>
      <c r="AZ53" s="20" t="str">
        <f t="shared" si="125"/>
        <v xml:space="preserve"> </v>
      </c>
      <c r="BA53" s="19">
        <v>7956.76</v>
      </c>
      <c r="BB53" s="19">
        <v>7956.35</v>
      </c>
      <c r="BC53" s="25">
        <v>10470.48</v>
      </c>
      <c r="BD53" s="20">
        <f t="shared" si="101"/>
        <v>0.99994847148839483</v>
      </c>
      <c r="BE53" s="20">
        <f t="shared" si="126"/>
        <v>0.75988397857595835</v>
      </c>
      <c r="BF53" s="19"/>
      <c r="BG53" s="19"/>
      <c r="BH53" s="25"/>
      <c r="BI53" s="20" t="str">
        <f t="shared" si="102"/>
        <v xml:space="preserve"> </v>
      </c>
      <c r="BJ53" s="20" t="str">
        <f t="shared" si="127"/>
        <v xml:space="preserve"> </v>
      </c>
      <c r="BK53" s="19">
        <v>54387.24</v>
      </c>
      <c r="BL53" s="19">
        <v>54331.99</v>
      </c>
      <c r="BM53" s="25">
        <v>12105.08</v>
      </c>
      <c r="BN53" s="20">
        <f t="shared" si="103"/>
        <v>0.99898413672030428</v>
      </c>
      <c r="BO53" s="20" t="str">
        <f t="shared" si="128"/>
        <v>св.200</v>
      </c>
      <c r="BP53" s="19">
        <v>112979.4</v>
      </c>
      <c r="BQ53" s="19">
        <v>110802.14</v>
      </c>
      <c r="BR53" s="25">
        <v>71376.56</v>
      </c>
      <c r="BS53" s="20">
        <f t="shared" si="104"/>
        <v>0.98072869921419303</v>
      </c>
      <c r="BT53" s="20">
        <f t="shared" si="129"/>
        <v>1.5523603266954866</v>
      </c>
      <c r="BU53" s="19">
        <v>6000</v>
      </c>
      <c r="BV53" s="19">
        <v>11648.38</v>
      </c>
      <c r="BW53" s="25">
        <v>8481.7000000000007</v>
      </c>
      <c r="BX53" s="20">
        <f t="shared" si="105"/>
        <v>1.9413966666666664</v>
      </c>
      <c r="BY53" s="20">
        <f t="shared" si="130"/>
        <v>1.3733543982927949</v>
      </c>
      <c r="BZ53" s="19"/>
      <c r="CA53" s="19"/>
      <c r="CB53" s="25"/>
      <c r="CC53" s="20" t="str">
        <f t="shared" si="106"/>
        <v xml:space="preserve"> </v>
      </c>
      <c r="CD53" s="20" t="str">
        <f t="shared" si="131"/>
        <v xml:space="preserve"> </v>
      </c>
      <c r="CE53" s="19">
        <f t="shared" si="245"/>
        <v>0</v>
      </c>
      <c r="CF53" s="19">
        <f t="shared" si="246"/>
        <v>0</v>
      </c>
      <c r="CG53" s="19"/>
      <c r="CH53" s="20" t="str">
        <f t="shared" si="107"/>
        <v xml:space="preserve"> </v>
      </c>
      <c r="CI53" s="20" t="str">
        <f t="shared" si="132"/>
        <v xml:space="preserve"> </v>
      </c>
      <c r="CJ53" s="19"/>
      <c r="CK53" s="19"/>
      <c r="CL53" s="25"/>
      <c r="CM53" s="20" t="str">
        <f t="shared" si="108"/>
        <v xml:space="preserve"> </v>
      </c>
      <c r="CN53" s="20" t="str">
        <f t="shared" si="133"/>
        <v xml:space="preserve"> </v>
      </c>
      <c r="CO53" s="19"/>
      <c r="CP53" s="19"/>
      <c r="CQ53" s="25"/>
      <c r="CR53" s="20" t="str">
        <f t="shared" si="109"/>
        <v xml:space="preserve"> </v>
      </c>
      <c r="CS53" s="20" t="str">
        <f t="shared" si="134"/>
        <v xml:space="preserve"> </v>
      </c>
      <c r="CT53" s="19"/>
      <c r="CU53" s="19"/>
      <c r="CV53" s="25"/>
      <c r="CW53" s="20" t="str">
        <f t="shared" si="110"/>
        <v xml:space="preserve"> </v>
      </c>
      <c r="CX53" s="20" t="str">
        <f t="shared" si="135"/>
        <v xml:space="preserve"> </v>
      </c>
      <c r="CY53" s="19"/>
      <c r="CZ53" s="19"/>
      <c r="DA53" s="25"/>
      <c r="DB53" s="20" t="str">
        <f t="shared" si="111"/>
        <v xml:space="preserve"> </v>
      </c>
      <c r="DC53" s="20" t="str">
        <f t="shared" si="136"/>
        <v xml:space="preserve"> </v>
      </c>
      <c r="DD53" s="19">
        <v>6804.64</v>
      </c>
      <c r="DE53" s="19">
        <v>6804.64</v>
      </c>
      <c r="DF53" s="25"/>
      <c r="DG53" s="20">
        <f t="shared" si="112"/>
        <v>1</v>
      </c>
      <c r="DH53" s="20" t="str">
        <f t="shared" si="113"/>
        <v xml:space="preserve"> </v>
      </c>
      <c r="DI53" s="19"/>
      <c r="DJ53" s="25"/>
      <c r="DK53" s="42" t="str">
        <f t="shared" si="137"/>
        <v xml:space="preserve"> </v>
      </c>
      <c r="DL53" s="19"/>
      <c r="DM53" s="19"/>
      <c r="DN53" s="25"/>
      <c r="DO53" s="20" t="str">
        <f t="shared" si="114"/>
        <v xml:space="preserve"> </v>
      </c>
      <c r="DP53" s="20" t="str">
        <f t="shared" si="138"/>
        <v xml:space="preserve"> </v>
      </c>
      <c r="DQ53" s="19"/>
      <c r="DR53" s="19"/>
      <c r="DS53" s="25"/>
      <c r="DT53" s="20" t="str">
        <f t="shared" si="115"/>
        <v xml:space="preserve"> </v>
      </c>
      <c r="DU53" s="20" t="str">
        <f t="shared" si="139"/>
        <v xml:space="preserve"> </v>
      </c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</row>
    <row r="54" spans="1:144" s="11" customFormat="1" ht="15.75" customHeight="1" outlineLevel="1" x14ac:dyDescent="0.25">
      <c r="A54" s="10">
        <f t="shared" si="247"/>
        <v>42</v>
      </c>
      <c r="B54" s="6" t="s">
        <v>110</v>
      </c>
      <c r="C54" s="19">
        <f t="shared" si="239"/>
        <v>10426662.49</v>
      </c>
      <c r="D54" s="19">
        <f t="shared" si="240"/>
        <v>8892519.6400000006</v>
      </c>
      <c r="E54" s="19">
        <v>9770439.2300000004</v>
      </c>
      <c r="F54" s="20">
        <f>IF(D54&lt;=0," ",IF(D54/C54*100&gt;200,"СВ.200",D54/C54))</f>
        <v>0.85286347846481414</v>
      </c>
      <c r="G54" s="20">
        <f t="shared" si="213"/>
        <v>0.91014533028317091</v>
      </c>
      <c r="H54" s="19">
        <f t="shared" si="241"/>
        <v>9752419</v>
      </c>
      <c r="I54" s="19">
        <f t="shared" si="242"/>
        <v>8226925.5700000003</v>
      </c>
      <c r="J54" s="16">
        <v>9083909.4499999993</v>
      </c>
      <c r="K54" s="20">
        <f t="shared" si="214"/>
        <v>0.84357794409776699</v>
      </c>
      <c r="L54" s="20">
        <f t="shared" si="144"/>
        <v>0.90565913445999846</v>
      </c>
      <c r="M54" s="19">
        <v>2056000</v>
      </c>
      <c r="N54" s="19">
        <v>2437402.91</v>
      </c>
      <c r="O54" s="25">
        <v>2057505.44</v>
      </c>
      <c r="P54" s="20">
        <f t="shared" si="93"/>
        <v>1.1855072519455254</v>
      </c>
      <c r="Q54" s="20">
        <f t="shared" si="118"/>
        <v>1.1846398374528722</v>
      </c>
      <c r="R54" s="19"/>
      <c r="S54" s="19"/>
      <c r="T54" s="25"/>
      <c r="U54" s="20" t="str">
        <f t="shared" si="94"/>
        <v xml:space="preserve"> </v>
      </c>
      <c r="V54" s="20" t="str">
        <f t="shared" si="119"/>
        <v xml:space="preserve"> </v>
      </c>
      <c r="W54" s="19">
        <v>171419</v>
      </c>
      <c r="X54" s="19">
        <v>171418.5</v>
      </c>
      <c r="Y54" s="25">
        <v>14626.77</v>
      </c>
      <c r="Z54" s="20">
        <f t="shared" si="95"/>
        <v>0.99999708317047697</v>
      </c>
      <c r="AA54" s="20" t="str">
        <f t="shared" si="120"/>
        <v>св.200</v>
      </c>
      <c r="AB54" s="19">
        <v>370000</v>
      </c>
      <c r="AC54" s="19">
        <v>355692.24</v>
      </c>
      <c r="AD54" s="25">
        <v>341559.84</v>
      </c>
      <c r="AE54" s="20">
        <f t="shared" si="96"/>
        <v>0.96133037837837831</v>
      </c>
      <c r="AF54" s="20">
        <f t="shared" si="121"/>
        <v>1.0413760587310263</v>
      </c>
      <c r="AG54" s="19">
        <v>7150000</v>
      </c>
      <c r="AH54" s="19">
        <v>5261811.92</v>
      </c>
      <c r="AI54" s="25">
        <v>6667267.4000000004</v>
      </c>
      <c r="AJ54" s="20">
        <f t="shared" si="97"/>
        <v>0.73591775104895107</v>
      </c>
      <c r="AK54" s="20">
        <f t="shared" si="122"/>
        <v>0.78920067312734443</v>
      </c>
      <c r="AL54" s="19">
        <v>5000</v>
      </c>
      <c r="AM54" s="19">
        <v>600</v>
      </c>
      <c r="AN54" s="25">
        <v>2950</v>
      </c>
      <c r="AO54" s="20">
        <f t="shared" si="98"/>
        <v>0.12</v>
      </c>
      <c r="AP54" s="20">
        <f t="shared" si="123"/>
        <v>0.20338983050847459</v>
      </c>
      <c r="AQ54" s="19">
        <f t="shared" si="243"/>
        <v>674243.49000000011</v>
      </c>
      <c r="AR54" s="19">
        <f t="shared" si="244"/>
        <v>665594.07000000007</v>
      </c>
      <c r="AS54" s="34">
        <v>686529.77999999991</v>
      </c>
      <c r="AT54" s="20">
        <f t="shared" si="99"/>
        <v>0.9871716670189874</v>
      </c>
      <c r="AU54" s="20">
        <f t="shared" si="124"/>
        <v>0.9695050227828429</v>
      </c>
      <c r="AV54" s="19"/>
      <c r="AW54" s="19"/>
      <c r="AX54" s="25"/>
      <c r="AY54" s="20" t="str">
        <f t="shared" si="100"/>
        <v xml:space="preserve"> </v>
      </c>
      <c r="AZ54" s="20" t="str">
        <f t="shared" si="125"/>
        <v xml:space="preserve"> </v>
      </c>
      <c r="BA54" s="19">
        <v>5757.85</v>
      </c>
      <c r="BB54" s="19">
        <v>5757.85</v>
      </c>
      <c r="BC54" s="25">
        <v>3605.25</v>
      </c>
      <c r="BD54" s="20">
        <f t="shared" si="101"/>
        <v>1</v>
      </c>
      <c r="BE54" s="20">
        <f t="shared" si="126"/>
        <v>1.597073711947854</v>
      </c>
      <c r="BF54" s="19"/>
      <c r="BG54" s="19"/>
      <c r="BH54" s="25"/>
      <c r="BI54" s="20" t="str">
        <f t="shared" si="102"/>
        <v xml:space="preserve"> </v>
      </c>
      <c r="BJ54" s="20" t="str">
        <f t="shared" si="127"/>
        <v xml:space="preserve"> </v>
      </c>
      <c r="BK54" s="19"/>
      <c r="BL54" s="19"/>
      <c r="BM54" s="25"/>
      <c r="BN54" s="20" t="str">
        <f t="shared" si="103"/>
        <v xml:space="preserve"> </v>
      </c>
      <c r="BO54" s="20" t="str">
        <f t="shared" si="128"/>
        <v xml:space="preserve"> </v>
      </c>
      <c r="BP54" s="19">
        <v>172803.3</v>
      </c>
      <c r="BQ54" s="19">
        <v>177265.67</v>
      </c>
      <c r="BR54" s="25">
        <v>132532.69</v>
      </c>
      <c r="BS54" s="20">
        <f t="shared" si="104"/>
        <v>1.0258234073076151</v>
      </c>
      <c r="BT54" s="20">
        <f t="shared" si="129"/>
        <v>1.337524123293657</v>
      </c>
      <c r="BU54" s="19">
        <v>12000</v>
      </c>
      <c r="BV54" s="19">
        <v>6000</v>
      </c>
      <c r="BW54" s="25"/>
      <c r="BX54" s="20">
        <f t="shared" si="105"/>
        <v>0.5</v>
      </c>
      <c r="BY54" s="20" t="str">
        <f t="shared" si="130"/>
        <v xml:space="preserve"> </v>
      </c>
      <c r="BZ54" s="19">
        <v>308167</v>
      </c>
      <c r="CA54" s="19">
        <v>308167</v>
      </c>
      <c r="CB54" s="25">
        <v>472500</v>
      </c>
      <c r="CC54" s="20">
        <f t="shared" si="106"/>
        <v>1</v>
      </c>
      <c r="CD54" s="20">
        <f t="shared" si="131"/>
        <v>0.65220529100529101</v>
      </c>
      <c r="CE54" s="19">
        <f t="shared" si="245"/>
        <v>16852.28</v>
      </c>
      <c r="CF54" s="19">
        <f t="shared" si="246"/>
        <v>16852.28</v>
      </c>
      <c r="CG54" s="19"/>
      <c r="CH54" s="20">
        <f t="shared" si="107"/>
        <v>1</v>
      </c>
      <c r="CI54" s="20" t="str">
        <f t="shared" si="132"/>
        <v xml:space="preserve"> </v>
      </c>
      <c r="CJ54" s="19"/>
      <c r="CK54" s="19"/>
      <c r="CL54" s="25"/>
      <c r="CM54" s="20" t="str">
        <f t="shared" si="108"/>
        <v xml:space="preserve"> </v>
      </c>
      <c r="CN54" s="20" t="str">
        <f t="shared" si="133"/>
        <v xml:space="preserve"> </v>
      </c>
      <c r="CO54" s="19">
        <v>16852.28</v>
      </c>
      <c r="CP54" s="19">
        <v>16852.28</v>
      </c>
      <c r="CQ54" s="25"/>
      <c r="CR54" s="20">
        <f t="shared" si="109"/>
        <v>1</v>
      </c>
      <c r="CS54" s="20" t="str">
        <f t="shared" si="134"/>
        <v xml:space="preserve"> </v>
      </c>
      <c r="CT54" s="19">
        <v>30663.06</v>
      </c>
      <c r="CU54" s="19">
        <v>30663.06</v>
      </c>
      <c r="CV54" s="25"/>
      <c r="CW54" s="20">
        <f t="shared" si="110"/>
        <v>1</v>
      </c>
      <c r="CX54" s="20" t="str">
        <f t="shared" si="135"/>
        <v xml:space="preserve"> </v>
      </c>
      <c r="CY54" s="19"/>
      <c r="CZ54" s="19"/>
      <c r="DA54" s="25"/>
      <c r="DB54" s="20" t="str">
        <f t="shared" si="111"/>
        <v xml:space="preserve"> </v>
      </c>
      <c r="DC54" s="20" t="str">
        <f t="shared" si="136"/>
        <v xml:space="preserve"> </v>
      </c>
      <c r="DD54" s="19"/>
      <c r="DE54" s="19"/>
      <c r="DF54" s="25"/>
      <c r="DG54" s="20" t="str">
        <f t="shared" si="112"/>
        <v xml:space="preserve"> </v>
      </c>
      <c r="DH54" s="20" t="str">
        <f t="shared" si="113"/>
        <v xml:space="preserve"> </v>
      </c>
      <c r="DI54" s="19"/>
      <c r="DJ54" s="25"/>
      <c r="DK54" s="42" t="str">
        <f t="shared" si="137"/>
        <v xml:space="preserve"> </v>
      </c>
      <c r="DL54" s="19"/>
      <c r="DM54" s="19"/>
      <c r="DN54" s="25"/>
      <c r="DO54" s="20" t="str">
        <f t="shared" si="114"/>
        <v xml:space="preserve"> </v>
      </c>
      <c r="DP54" s="20" t="str">
        <f t="shared" si="138"/>
        <v xml:space="preserve"> </v>
      </c>
      <c r="DQ54" s="19">
        <v>128000</v>
      </c>
      <c r="DR54" s="19">
        <v>120888.21</v>
      </c>
      <c r="DS54" s="25">
        <v>77891.839999999997</v>
      </c>
      <c r="DT54" s="20">
        <f t="shared" si="115"/>
        <v>0.94443914062500001</v>
      </c>
      <c r="DU54" s="20">
        <f t="shared" si="139"/>
        <v>1.5520009541435922</v>
      </c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</row>
    <row r="55" spans="1:144" s="11" customFormat="1" ht="15.75" customHeight="1" outlineLevel="1" x14ac:dyDescent="0.25">
      <c r="A55" s="10">
        <f t="shared" si="247"/>
        <v>43</v>
      </c>
      <c r="B55" s="6" t="s">
        <v>45</v>
      </c>
      <c r="C55" s="19">
        <f t="shared" si="239"/>
        <v>2054985.0699999998</v>
      </c>
      <c r="D55" s="19">
        <f t="shared" si="240"/>
        <v>2142862.94</v>
      </c>
      <c r="E55" s="19">
        <v>2004194.4</v>
      </c>
      <c r="F55" s="20">
        <f>IF(D55&lt;=0," ",IF(D55/C55*100&gt;200,"СВ.200",D55/C55))</f>
        <v>1.0427632644552498</v>
      </c>
      <c r="G55" s="20">
        <f t="shared" si="213"/>
        <v>1.0691891664800581</v>
      </c>
      <c r="H55" s="19">
        <f t="shared" si="241"/>
        <v>490550</v>
      </c>
      <c r="I55" s="19">
        <f t="shared" si="242"/>
        <v>580180.9</v>
      </c>
      <c r="J55" s="16">
        <v>525418.92999999993</v>
      </c>
      <c r="K55" s="20">
        <f t="shared" si="214"/>
        <v>1.1827151156864744</v>
      </c>
      <c r="L55" s="20">
        <f t="shared" si="144"/>
        <v>1.1042253464297529</v>
      </c>
      <c r="M55" s="19">
        <v>357550</v>
      </c>
      <c r="N55" s="19">
        <v>415259.83</v>
      </c>
      <c r="O55" s="25">
        <v>370216.11</v>
      </c>
      <c r="P55" s="20">
        <f t="shared" si="93"/>
        <v>1.1614035239826599</v>
      </c>
      <c r="Q55" s="20">
        <f t="shared" si="118"/>
        <v>1.1216687193866308</v>
      </c>
      <c r="R55" s="19"/>
      <c r="S55" s="19"/>
      <c r="T55" s="25"/>
      <c r="U55" s="20" t="str">
        <f t="shared" si="94"/>
        <v xml:space="preserve"> </v>
      </c>
      <c r="V55" s="20" t="str">
        <f t="shared" si="119"/>
        <v xml:space="preserve"> </v>
      </c>
      <c r="W55" s="19"/>
      <c r="X55" s="19"/>
      <c r="Y55" s="25"/>
      <c r="Z55" s="20" t="str">
        <f t="shared" si="95"/>
        <v xml:space="preserve"> </v>
      </c>
      <c r="AA55" s="20" t="str">
        <f t="shared" si="120"/>
        <v xml:space="preserve"> </v>
      </c>
      <c r="AB55" s="19">
        <v>12000</v>
      </c>
      <c r="AC55" s="19">
        <v>17241.7</v>
      </c>
      <c r="AD55" s="25">
        <v>12025.51</v>
      </c>
      <c r="AE55" s="20">
        <f t="shared" si="96"/>
        <v>1.4368083333333335</v>
      </c>
      <c r="AF55" s="20">
        <f t="shared" si="121"/>
        <v>1.4337603976879152</v>
      </c>
      <c r="AG55" s="19">
        <v>121000</v>
      </c>
      <c r="AH55" s="19">
        <v>147679.37</v>
      </c>
      <c r="AI55" s="25">
        <v>142777.31</v>
      </c>
      <c r="AJ55" s="20">
        <f t="shared" si="97"/>
        <v>1.2204906611570248</v>
      </c>
      <c r="AK55" s="20">
        <f t="shared" si="122"/>
        <v>1.0343336066494038</v>
      </c>
      <c r="AL55" s="19"/>
      <c r="AM55" s="19"/>
      <c r="AN55" s="25">
        <v>400</v>
      </c>
      <c r="AO55" s="20" t="str">
        <f t="shared" si="98"/>
        <v xml:space="preserve"> </v>
      </c>
      <c r="AP55" s="20">
        <f t="shared" si="123"/>
        <v>0</v>
      </c>
      <c r="AQ55" s="19">
        <f t="shared" si="243"/>
        <v>1564435.0699999998</v>
      </c>
      <c r="AR55" s="19">
        <f t="shared" si="244"/>
        <v>1562682.0399999998</v>
      </c>
      <c r="AS55" s="34">
        <v>1478775.4700000002</v>
      </c>
      <c r="AT55" s="20">
        <f t="shared" si="99"/>
        <v>0.99887944854112731</v>
      </c>
      <c r="AU55" s="20">
        <f t="shared" si="124"/>
        <v>1.0567405746864327</v>
      </c>
      <c r="AV55" s="19"/>
      <c r="AW55" s="19"/>
      <c r="AX55" s="25"/>
      <c r="AY55" s="20" t="str">
        <f t="shared" si="100"/>
        <v xml:space="preserve"> </v>
      </c>
      <c r="AZ55" s="20" t="str">
        <f t="shared" si="125"/>
        <v xml:space="preserve"> </v>
      </c>
      <c r="BA55" s="19">
        <v>1508143.96</v>
      </c>
      <c r="BB55" s="19">
        <v>1508143.96</v>
      </c>
      <c r="BC55" s="25">
        <v>1394210.1</v>
      </c>
      <c r="BD55" s="20">
        <f t="shared" si="101"/>
        <v>1</v>
      </c>
      <c r="BE55" s="20">
        <f t="shared" si="126"/>
        <v>1.0817192903709418</v>
      </c>
      <c r="BF55" s="19"/>
      <c r="BG55" s="19"/>
      <c r="BH55" s="25"/>
      <c r="BI55" s="20" t="str">
        <f t="shared" si="102"/>
        <v xml:space="preserve"> </v>
      </c>
      <c r="BJ55" s="20" t="str">
        <f t="shared" si="127"/>
        <v xml:space="preserve"> </v>
      </c>
      <c r="BK55" s="19"/>
      <c r="BL55" s="19"/>
      <c r="BM55" s="25"/>
      <c r="BN55" s="20" t="str">
        <f t="shared" si="103"/>
        <v xml:space="preserve"> </v>
      </c>
      <c r="BO55" s="20" t="str">
        <f t="shared" si="128"/>
        <v xml:space="preserve"> </v>
      </c>
      <c r="BP55" s="19">
        <v>4808.16</v>
      </c>
      <c r="BQ55" s="19">
        <v>4808.16</v>
      </c>
      <c r="BR55" s="25">
        <v>6642.52</v>
      </c>
      <c r="BS55" s="20">
        <f t="shared" si="104"/>
        <v>1</v>
      </c>
      <c r="BT55" s="20">
        <f t="shared" si="129"/>
        <v>0.72384576937668232</v>
      </c>
      <c r="BU55" s="19">
        <v>20000</v>
      </c>
      <c r="BV55" s="19">
        <v>18246.97</v>
      </c>
      <c r="BW55" s="25">
        <v>65030.29</v>
      </c>
      <c r="BX55" s="20">
        <f t="shared" si="105"/>
        <v>0.91234850000000001</v>
      </c>
      <c r="BY55" s="20">
        <f t="shared" si="130"/>
        <v>0.28059185957805205</v>
      </c>
      <c r="BZ55" s="19">
        <v>21492</v>
      </c>
      <c r="CA55" s="19">
        <v>21492</v>
      </c>
      <c r="CB55" s="25"/>
      <c r="CC55" s="20">
        <f t="shared" si="106"/>
        <v>1</v>
      </c>
      <c r="CD55" s="20" t="str">
        <f t="shared" si="131"/>
        <v xml:space="preserve"> </v>
      </c>
      <c r="CE55" s="19">
        <f t="shared" si="245"/>
        <v>9990.9500000000007</v>
      </c>
      <c r="CF55" s="19">
        <f t="shared" si="246"/>
        <v>9990.9500000000007</v>
      </c>
      <c r="CG55" s="19">
        <v>4893.5600000000004</v>
      </c>
      <c r="CH55" s="20">
        <f t="shared" si="107"/>
        <v>1</v>
      </c>
      <c r="CI55" s="20" t="str">
        <f t="shared" si="132"/>
        <v>св.200</v>
      </c>
      <c r="CJ55" s="19"/>
      <c r="CK55" s="19"/>
      <c r="CL55" s="25"/>
      <c r="CM55" s="20" t="str">
        <f t="shared" si="108"/>
        <v xml:space="preserve"> </v>
      </c>
      <c r="CN55" s="20" t="str">
        <f t="shared" si="133"/>
        <v xml:space="preserve"> </v>
      </c>
      <c r="CO55" s="19">
        <v>9990.9500000000007</v>
      </c>
      <c r="CP55" s="19">
        <v>9990.9500000000007</v>
      </c>
      <c r="CQ55" s="25">
        <v>4893.5600000000004</v>
      </c>
      <c r="CR55" s="20">
        <f t="shared" si="109"/>
        <v>1</v>
      </c>
      <c r="CS55" s="20" t="str">
        <f t="shared" si="134"/>
        <v>св.200</v>
      </c>
      <c r="CT55" s="19"/>
      <c r="CU55" s="19"/>
      <c r="CV55" s="25"/>
      <c r="CW55" s="20" t="str">
        <f t="shared" si="110"/>
        <v xml:space="preserve"> </v>
      </c>
      <c r="CX55" s="20" t="str">
        <f t="shared" si="135"/>
        <v xml:space="preserve"> </v>
      </c>
      <c r="CY55" s="19"/>
      <c r="CZ55" s="19"/>
      <c r="DA55" s="25"/>
      <c r="DB55" s="20" t="str">
        <f t="shared" si="111"/>
        <v xml:space="preserve"> </v>
      </c>
      <c r="DC55" s="20" t="str">
        <f t="shared" si="136"/>
        <v xml:space="preserve"> </v>
      </c>
      <c r="DD55" s="19"/>
      <c r="DE55" s="19"/>
      <c r="DF55" s="25"/>
      <c r="DG55" s="20" t="str">
        <f t="shared" si="112"/>
        <v xml:space="preserve"> </v>
      </c>
      <c r="DH55" s="20" t="str">
        <f t="shared" si="113"/>
        <v xml:space="preserve"> </v>
      </c>
      <c r="DI55" s="19"/>
      <c r="DJ55" s="25"/>
      <c r="DK55" s="42" t="str">
        <f t="shared" si="137"/>
        <v xml:space="preserve"> </v>
      </c>
      <c r="DL55" s="19"/>
      <c r="DM55" s="19"/>
      <c r="DN55" s="25"/>
      <c r="DO55" s="20" t="str">
        <f t="shared" si="114"/>
        <v xml:space="preserve"> </v>
      </c>
      <c r="DP55" s="20" t="str">
        <f t="shared" si="138"/>
        <v xml:space="preserve"> </v>
      </c>
      <c r="DQ55" s="19"/>
      <c r="DR55" s="19"/>
      <c r="DS55" s="25">
        <v>7999</v>
      </c>
      <c r="DT55" s="20" t="str">
        <f t="shared" si="115"/>
        <v xml:space="preserve"> </v>
      </c>
      <c r="DU55" s="20">
        <f t="shared" si="139"/>
        <v>0</v>
      </c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</row>
    <row r="56" spans="1:144" s="13" customFormat="1" ht="15.75" x14ac:dyDescent="0.25">
      <c r="A56" s="12"/>
      <c r="B56" s="5" t="s">
        <v>129</v>
      </c>
      <c r="C56" s="37">
        <f>SUM(C57:C62)</f>
        <v>84387698.12999998</v>
      </c>
      <c r="D56" s="37">
        <f>SUM(D57:D62)</f>
        <v>88761280.590000004</v>
      </c>
      <c r="E56" s="21">
        <v>89979991.439999998</v>
      </c>
      <c r="F56" s="18">
        <f>IF(D56&lt;=0," ",IF(D56/C56*100&gt;200,"СВ.200",D56/C56))</f>
        <v>1.0518272515652991</v>
      </c>
      <c r="G56" s="18">
        <f t="shared" si="213"/>
        <v>0.98645575721339507</v>
      </c>
      <c r="H56" s="37">
        <f>SUM(H57:H62)</f>
        <v>79838271.169999987</v>
      </c>
      <c r="I56" s="37">
        <f>SUM(I57:I62)</f>
        <v>84321948.00999999</v>
      </c>
      <c r="J56" s="30">
        <v>78253632.920000002</v>
      </c>
      <c r="K56" s="18">
        <f t="shared" si="214"/>
        <v>1.056159493113934</v>
      </c>
      <c r="L56" s="18">
        <f t="shared" si="144"/>
        <v>1.0775467523176046</v>
      </c>
      <c r="M56" s="37">
        <f>SUM(M57:M62)</f>
        <v>69382590.079999998</v>
      </c>
      <c r="N56" s="37">
        <f>SUM(N57:N62)</f>
        <v>75527231.819999993</v>
      </c>
      <c r="O56" s="37">
        <v>67952563.950000003</v>
      </c>
      <c r="P56" s="18">
        <f t="shared" si="93"/>
        <v>1.0885617232351092</v>
      </c>
      <c r="Q56" s="18">
        <f t="shared" si="118"/>
        <v>1.1114699347558612</v>
      </c>
      <c r="R56" s="37">
        <f>SUM(R57:R62)</f>
        <v>1537037.02</v>
      </c>
      <c r="S56" s="37">
        <f>SUM(S57:S62)</f>
        <v>1531036.49</v>
      </c>
      <c r="T56" s="37">
        <v>1426724.53</v>
      </c>
      <c r="U56" s="18">
        <f t="shared" si="94"/>
        <v>0.99609604067961877</v>
      </c>
      <c r="V56" s="18">
        <f t="shared" si="119"/>
        <v>1.073112894470245</v>
      </c>
      <c r="W56" s="37">
        <f>SUM(W57:W62)</f>
        <v>146100</v>
      </c>
      <c r="X56" s="37">
        <f>SUM(X57:X62)</f>
        <v>104057.7</v>
      </c>
      <c r="Y56" s="37">
        <v>59963.61</v>
      </c>
      <c r="Z56" s="18">
        <f t="shared" si="95"/>
        <v>0.71223613963039012</v>
      </c>
      <c r="AA56" s="18">
        <f t="shared" si="120"/>
        <v>1.7353474882516244</v>
      </c>
      <c r="AB56" s="37">
        <f>SUM(AB57:AB62)</f>
        <v>3352255.66</v>
      </c>
      <c r="AC56" s="37">
        <f>SUM(AC57:AC62)</f>
        <v>3418995.65</v>
      </c>
      <c r="AD56" s="37">
        <v>2983900.79</v>
      </c>
      <c r="AE56" s="18">
        <f t="shared" si="96"/>
        <v>1.0199089797345586</v>
      </c>
      <c r="AF56" s="18">
        <f t="shared" si="121"/>
        <v>1.145814117365477</v>
      </c>
      <c r="AG56" s="37">
        <f>SUM(AG57:AG62)</f>
        <v>5373378.4100000001</v>
      </c>
      <c r="AH56" s="37">
        <f>SUM(AH57:AH62)</f>
        <v>3719166.35</v>
      </c>
      <c r="AI56" s="37">
        <v>5799630.0399999991</v>
      </c>
      <c r="AJ56" s="18">
        <f t="shared" si="97"/>
        <v>0.69214674013624888</v>
      </c>
      <c r="AK56" s="18">
        <f t="shared" si="122"/>
        <v>0.64127648218057731</v>
      </c>
      <c r="AL56" s="37">
        <f>SUM(AL57:AL62)</f>
        <v>46910</v>
      </c>
      <c r="AM56" s="37">
        <f>SUM(AM57:AM62)</f>
        <v>21460</v>
      </c>
      <c r="AN56" s="37">
        <v>30650</v>
      </c>
      <c r="AO56" s="18">
        <f t="shared" si="98"/>
        <v>0.45747175442336391</v>
      </c>
      <c r="AP56" s="18">
        <f t="shared" si="123"/>
        <v>0.70016313213703096</v>
      </c>
      <c r="AQ56" s="37">
        <f>SUM(AQ57:AQ62)</f>
        <v>4549426.96</v>
      </c>
      <c r="AR56" s="37">
        <f>SUM(AR57:AR62)</f>
        <v>4439332.58</v>
      </c>
      <c r="AS56" s="37">
        <v>11726358.52</v>
      </c>
      <c r="AT56" s="18">
        <f t="shared" si="99"/>
        <v>0.97580038519840318</v>
      </c>
      <c r="AU56" s="18">
        <f t="shared" si="124"/>
        <v>0.37857725161894507</v>
      </c>
      <c r="AV56" s="37">
        <f>SUM(AV57:AV62)</f>
        <v>1794198.93</v>
      </c>
      <c r="AW56" s="37">
        <f>SUM(AW57:AW62)</f>
        <v>1799557.68</v>
      </c>
      <c r="AX56" s="37">
        <v>1651926.74</v>
      </c>
      <c r="AY56" s="18">
        <f t="shared" si="100"/>
        <v>1.0029867089487117</v>
      </c>
      <c r="AZ56" s="18">
        <f t="shared" si="125"/>
        <v>1.089368938963964</v>
      </c>
      <c r="BA56" s="37">
        <f>SUM(BA57:BA62)</f>
        <v>200457.71</v>
      </c>
      <c r="BB56" s="37">
        <f>SUM(BB57:BB62)</f>
        <v>200457.71</v>
      </c>
      <c r="BC56" s="37">
        <v>333524.26</v>
      </c>
      <c r="BD56" s="18">
        <f t="shared" si="101"/>
        <v>1</v>
      </c>
      <c r="BE56" s="18">
        <f t="shared" si="126"/>
        <v>0.60102887268230498</v>
      </c>
      <c r="BF56" s="37">
        <f>SUM(BF57:BF62)</f>
        <v>487000</v>
      </c>
      <c r="BG56" s="37">
        <f>SUM(BG57:BG62)</f>
        <v>394762.55000000005</v>
      </c>
      <c r="BH56" s="37">
        <v>395494.45</v>
      </c>
      <c r="BI56" s="18">
        <f t="shared" si="102"/>
        <v>0.81060071868583172</v>
      </c>
      <c r="BJ56" s="18">
        <f t="shared" si="127"/>
        <v>0.99814940513071682</v>
      </c>
      <c r="BK56" s="37">
        <f>SUM(BK57:BK62)</f>
        <v>262954.44</v>
      </c>
      <c r="BL56" s="37">
        <f>SUM(BL57:BL62)</f>
        <v>262954.44</v>
      </c>
      <c r="BM56" s="37">
        <v>262954.44</v>
      </c>
      <c r="BN56" s="18">
        <f t="shared" si="103"/>
        <v>1</v>
      </c>
      <c r="BO56" s="18">
        <f t="shared" si="128"/>
        <v>1</v>
      </c>
      <c r="BP56" s="37">
        <f>SUM(BP57:BP62)</f>
        <v>507737.79</v>
      </c>
      <c r="BQ56" s="37">
        <f>SUM(BQ57:BQ62)</f>
        <v>484522.12</v>
      </c>
      <c r="BR56" s="37">
        <v>538134.74</v>
      </c>
      <c r="BS56" s="18">
        <f t="shared" si="104"/>
        <v>0.95427626137499044</v>
      </c>
      <c r="BT56" s="18">
        <f t="shared" si="129"/>
        <v>0.90037324109571515</v>
      </c>
      <c r="BU56" s="37">
        <f>SUM(BU57:BU62)</f>
        <v>118319.49</v>
      </c>
      <c r="BV56" s="37">
        <f>SUM(BV57:BV62)</f>
        <v>118319.49</v>
      </c>
      <c r="BW56" s="37">
        <v>674501.15</v>
      </c>
      <c r="BX56" s="18">
        <f t="shared" si="105"/>
        <v>1</v>
      </c>
      <c r="BY56" s="18">
        <f t="shared" si="130"/>
        <v>0.17541777356495242</v>
      </c>
      <c r="BZ56" s="37">
        <f>SUM(BZ57:BZ62)</f>
        <v>110000</v>
      </c>
      <c r="CA56" s="37">
        <f>SUM(CA57:CA62)</f>
        <v>110000</v>
      </c>
      <c r="CB56" s="37">
        <v>6669330</v>
      </c>
      <c r="CC56" s="18">
        <f t="shared" si="106"/>
        <v>1</v>
      </c>
      <c r="CD56" s="18">
        <f t="shared" si="131"/>
        <v>1.64934108823525E-2</v>
      </c>
      <c r="CE56" s="37">
        <f>SUM(CE57:CE62)</f>
        <v>102866.19</v>
      </c>
      <c r="CF56" s="37">
        <f>SUM(CF57:CF62)</f>
        <v>102866.18</v>
      </c>
      <c r="CG56" s="21">
        <v>191163.03</v>
      </c>
      <c r="CH56" s="18">
        <f t="shared" si="107"/>
        <v>0.99999990278632844</v>
      </c>
      <c r="CI56" s="18">
        <f t="shared" si="132"/>
        <v>0.53810708064210944</v>
      </c>
      <c r="CJ56" s="37">
        <f>SUM(CJ57:CJ62)</f>
        <v>102866.19</v>
      </c>
      <c r="CK56" s="37">
        <f>SUM(CK57:CK62)</f>
        <v>102866.18</v>
      </c>
      <c r="CL56" s="37">
        <v>191163.03</v>
      </c>
      <c r="CM56" s="18">
        <f t="shared" si="108"/>
        <v>0.99999990278632844</v>
      </c>
      <c r="CN56" s="18">
        <f t="shared" si="133"/>
        <v>0.53810708064210944</v>
      </c>
      <c r="CO56" s="37">
        <f>SUM(CO57:CO62)</f>
        <v>0</v>
      </c>
      <c r="CP56" s="37">
        <f>SUM(CP57:CP62)</f>
        <v>0</v>
      </c>
      <c r="CQ56" s="37">
        <v>0</v>
      </c>
      <c r="CR56" s="18" t="str">
        <f t="shared" si="109"/>
        <v xml:space="preserve"> </v>
      </c>
      <c r="CS56" s="18" t="str">
        <f t="shared" si="134"/>
        <v xml:space="preserve"> </v>
      </c>
      <c r="CT56" s="37">
        <f>SUM(CT57:CT62)</f>
        <v>0</v>
      </c>
      <c r="CU56" s="37">
        <f>SUM(CU57:CU62)</f>
        <v>0</v>
      </c>
      <c r="CV56" s="37">
        <v>0</v>
      </c>
      <c r="CW56" s="18" t="str">
        <f t="shared" si="110"/>
        <v xml:space="preserve"> </v>
      </c>
      <c r="CX56" s="18" t="str">
        <f t="shared" si="135"/>
        <v xml:space="preserve"> </v>
      </c>
      <c r="CY56" s="37">
        <f>SUM(CY57:CY62)</f>
        <v>0</v>
      </c>
      <c r="CZ56" s="37">
        <f>SUM(CZ57:CZ62)</f>
        <v>0</v>
      </c>
      <c r="DA56" s="37">
        <v>0</v>
      </c>
      <c r="DB56" s="18" t="str">
        <f t="shared" si="111"/>
        <v xml:space="preserve"> </v>
      </c>
      <c r="DC56" s="18" t="str">
        <f t="shared" si="136"/>
        <v xml:space="preserve"> </v>
      </c>
      <c r="DD56" s="37">
        <f>SUM(DD57:DD62)</f>
        <v>9395.59</v>
      </c>
      <c r="DE56" s="37">
        <f>SUM(DE57:DE62)</f>
        <v>9395.59</v>
      </c>
      <c r="DF56" s="37">
        <v>176879.25</v>
      </c>
      <c r="DG56" s="18">
        <f t="shared" si="112"/>
        <v>1</v>
      </c>
      <c r="DH56" s="18">
        <f t="shared" si="113"/>
        <v>5.3118667113299045E-2</v>
      </c>
      <c r="DI56" s="37">
        <f>SUM(DI57:DI62)</f>
        <v>0</v>
      </c>
      <c r="DJ56" s="37">
        <v>0</v>
      </c>
      <c r="DK56" s="18" t="str">
        <f t="shared" si="137"/>
        <v xml:space="preserve"> </v>
      </c>
      <c r="DL56" s="37">
        <f>SUM(DL57:DL62)</f>
        <v>0</v>
      </c>
      <c r="DM56" s="37">
        <f>SUM(DM57:DM62)</f>
        <v>0</v>
      </c>
      <c r="DN56" s="37">
        <v>0</v>
      </c>
      <c r="DO56" s="18" t="str">
        <f t="shared" si="114"/>
        <v xml:space="preserve"> </v>
      </c>
      <c r="DP56" s="18" t="str">
        <f t="shared" si="138"/>
        <v xml:space="preserve"> </v>
      </c>
      <c r="DQ56" s="37">
        <f>SUM(DQ57:DQ62)</f>
        <v>956120.40999999992</v>
      </c>
      <c r="DR56" s="37">
        <f>SUM(DR57:DR62)</f>
        <v>956120.40999999992</v>
      </c>
      <c r="DS56" s="37">
        <v>832450.46</v>
      </c>
      <c r="DT56" s="18">
        <f t="shared" si="115"/>
        <v>1</v>
      </c>
      <c r="DU56" s="18">
        <f t="shared" si="139"/>
        <v>1.1485613330071316</v>
      </c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</row>
    <row r="57" spans="1:144" s="11" customFormat="1" ht="16.5" customHeight="1" outlineLevel="1" x14ac:dyDescent="0.25">
      <c r="A57" s="10">
        <v>44</v>
      </c>
      <c r="B57" s="6" t="s">
        <v>76</v>
      </c>
      <c r="C57" s="19">
        <f t="shared" ref="C57" si="248">H57+AQ57</f>
        <v>75071355.309999987</v>
      </c>
      <c r="D57" s="19">
        <f t="shared" ref="D57" si="249">I57+AR57</f>
        <v>80467822.170000002</v>
      </c>
      <c r="E57" s="39">
        <v>78410408.420000002</v>
      </c>
      <c r="F57" s="20">
        <f>IF(D57&lt;=0," ",IF(D57/C57*100&gt;200,"СВ.200",D57/C57))</f>
        <v>1.0718845002560007</v>
      </c>
      <c r="G57" s="20">
        <f t="shared" si="213"/>
        <v>1.026239038814587</v>
      </c>
      <c r="H57" s="19">
        <f t="shared" ref="H57" si="250">M57+R57+W57+AB57+AG57+AL57</f>
        <v>72601328.36999999</v>
      </c>
      <c r="I57" s="19">
        <f t="shared" ref="I57" si="251">N57+S57+X57+AC57+AH57+AM57</f>
        <v>77990270.280000001</v>
      </c>
      <c r="J57" s="16">
        <v>70873348.819999993</v>
      </c>
      <c r="K57" s="20">
        <f t="shared" si="214"/>
        <v>1.0742264918699036</v>
      </c>
      <c r="L57" s="20">
        <f t="shared" si="144"/>
        <v>1.1004174570341687</v>
      </c>
      <c r="M57" s="19">
        <v>67131225.689999998</v>
      </c>
      <c r="N57" s="19">
        <v>73268126.700000003</v>
      </c>
      <c r="O57" s="25">
        <v>66179023.329999998</v>
      </c>
      <c r="P57" s="20">
        <f t="shared" si="93"/>
        <v>1.091416489821579</v>
      </c>
      <c r="Q57" s="20">
        <f t="shared" si="118"/>
        <v>1.1071200965697299</v>
      </c>
      <c r="R57" s="19">
        <v>1537037.02</v>
      </c>
      <c r="S57" s="19">
        <v>1531036.49</v>
      </c>
      <c r="T57" s="25">
        <v>1426724.53</v>
      </c>
      <c r="U57" s="20">
        <f t="shared" si="94"/>
        <v>0.99609604067961877</v>
      </c>
      <c r="V57" s="20">
        <f t="shared" si="119"/>
        <v>1.073112894470245</v>
      </c>
      <c r="W57" s="19"/>
      <c r="X57" s="19"/>
      <c r="Y57" s="25"/>
      <c r="Z57" s="20" t="str">
        <f t="shared" si="95"/>
        <v xml:space="preserve"> </v>
      </c>
      <c r="AA57" s="20" t="str">
        <f t="shared" si="120"/>
        <v xml:space="preserve"> </v>
      </c>
      <c r="AB57" s="19">
        <v>1930065.66</v>
      </c>
      <c r="AC57" s="19">
        <v>2096489.64</v>
      </c>
      <c r="AD57" s="25">
        <v>1691904.98</v>
      </c>
      <c r="AE57" s="20">
        <f t="shared" si="96"/>
        <v>1.0862271079420169</v>
      </c>
      <c r="AF57" s="20">
        <f t="shared" si="121"/>
        <v>1.2391296584516229</v>
      </c>
      <c r="AG57" s="19">
        <v>2003000</v>
      </c>
      <c r="AH57" s="19">
        <v>1094617.45</v>
      </c>
      <c r="AI57" s="25">
        <v>1575695.98</v>
      </c>
      <c r="AJ57" s="20">
        <f t="shared" si="97"/>
        <v>0.54648899151273089</v>
      </c>
      <c r="AK57" s="20">
        <f t="shared" si="122"/>
        <v>0.69468822913415063</v>
      </c>
      <c r="AL57" s="19"/>
      <c r="AM57" s="19"/>
      <c r="AN57" s="25"/>
      <c r="AO57" s="20" t="str">
        <f t="shared" si="98"/>
        <v xml:space="preserve"> </v>
      </c>
      <c r="AP57" s="20" t="str">
        <f t="shared" si="123"/>
        <v xml:space="preserve"> </v>
      </c>
      <c r="AQ57" s="19">
        <f t="shared" ref="AQ57" si="252">AV57+BA57+BF57+BK57+BP57+BU57+BZ57+CE57+CT57+CY57+DD57+DL57+DQ57</f>
        <v>2470026.94</v>
      </c>
      <c r="AR57" s="19">
        <f t="shared" ref="AR57" si="253">AW57+BB57+BG57+BL57+BQ57+BV57+CA57+CF57+CU57+CZ57+DE57+DI57+DM57+DR57</f>
        <v>2477551.89</v>
      </c>
      <c r="AS57" s="34">
        <v>7537059.5999999996</v>
      </c>
      <c r="AT57" s="20">
        <f t="shared" si="99"/>
        <v>1.0030465052336637</v>
      </c>
      <c r="AU57" s="20">
        <f t="shared" si="124"/>
        <v>0.32871597433036093</v>
      </c>
      <c r="AV57" s="19">
        <v>1794198.93</v>
      </c>
      <c r="AW57" s="19">
        <v>1799557.68</v>
      </c>
      <c r="AX57" s="25">
        <v>1651926.74</v>
      </c>
      <c r="AY57" s="20">
        <f t="shared" si="100"/>
        <v>1.0029867089487117</v>
      </c>
      <c r="AZ57" s="20">
        <f t="shared" si="125"/>
        <v>1.089368938963964</v>
      </c>
      <c r="BA57" s="19">
        <v>19835.330000000002</v>
      </c>
      <c r="BB57" s="19">
        <v>19835.330000000002</v>
      </c>
      <c r="BC57" s="25">
        <v>19565</v>
      </c>
      <c r="BD57" s="20">
        <f t="shared" si="101"/>
        <v>1</v>
      </c>
      <c r="BE57" s="20">
        <f t="shared" si="126"/>
        <v>1.0138170201891132</v>
      </c>
      <c r="BF57" s="19"/>
      <c r="BG57" s="19"/>
      <c r="BH57" s="25"/>
      <c r="BI57" s="20" t="str">
        <f t="shared" si="102"/>
        <v xml:space="preserve"> </v>
      </c>
      <c r="BJ57" s="20" t="str">
        <f t="shared" si="127"/>
        <v xml:space="preserve"> </v>
      </c>
      <c r="BK57" s="19"/>
      <c r="BL57" s="19"/>
      <c r="BM57" s="25"/>
      <c r="BN57" s="20" t="str">
        <f t="shared" si="103"/>
        <v xml:space="preserve"> </v>
      </c>
      <c r="BO57" s="20" t="str">
        <f t="shared" si="128"/>
        <v xml:space="preserve"> </v>
      </c>
      <c r="BP57" s="19">
        <v>297737.78999999998</v>
      </c>
      <c r="BQ57" s="19">
        <v>299904</v>
      </c>
      <c r="BR57" s="25">
        <v>322161.39</v>
      </c>
      <c r="BS57" s="20">
        <f t="shared" si="104"/>
        <v>1.0072755628366827</v>
      </c>
      <c r="BT57" s="20">
        <f t="shared" si="129"/>
        <v>0.93091229833593647</v>
      </c>
      <c r="BU57" s="19">
        <v>9150</v>
      </c>
      <c r="BV57" s="19">
        <v>9150</v>
      </c>
      <c r="BW57" s="25">
        <v>7750</v>
      </c>
      <c r="BX57" s="20">
        <f t="shared" si="105"/>
        <v>1</v>
      </c>
      <c r="BY57" s="20">
        <f t="shared" si="130"/>
        <v>1.1806451612903226</v>
      </c>
      <c r="BZ57" s="19"/>
      <c r="CA57" s="19"/>
      <c r="CB57" s="25">
        <v>4951900</v>
      </c>
      <c r="CC57" s="20" t="str">
        <f t="shared" si="106"/>
        <v xml:space="preserve"> </v>
      </c>
      <c r="CD57" s="20">
        <f t="shared" si="131"/>
        <v>0</v>
      </c>
      <c r="CE57" s="19">
        <f t="shared" ref="CE57" si="254">CJ57+CO57</f>
        <v>102866.19</v>
      </c>
      <c r="CF57" s="19">
        <f t="shared" ref="CF57" si="255">CK57+CP57</f>
        <v>102866.18</v>
      </c>
      <c r="CG57" s="19">
        <v>191163.03</v>
      </c>
      <c r="CH57" s="20">
        <f t="shared" si="107"/>
        <v>0.99999990278632844</v>
      </c>
      <c r="CI57" s="20">
        <f t="shared" si="132"/>
        <v>0.53810708064210944</v>
      </c>
      <c r="CJ57" s="19">
        <v>102866.19</v>
      </c>
      <c r="CK57" s="19">
        <v>102866.18</v>
      </c>
      <c r="CL57" s="25">
        <v>191163.03</v>
      </c>
      <c r="CM57" s="20">
        <f t="shared" si="108"/>
        <v>0.99999990278632844</v>
      </c>
      <c r="CN57" s="20">
        <f t="shared" si="133"/>
        <v>0.53810708064210944</v>
      </c>
      <c r="CO57" s="19"/>
      <c r="CP57" s="19"/>
      <c r="CQ57" s="25"/>
      <c r="CR57" s="20" t="str">
        <f t="shared" si="109"/>
        <v xml:space="preserve"> </v>
      </c>
      <c r="CS57" s="20" t="str">
        <f t="shared" si="134"/>
        <v xml:space="preserve"> </v>
      </c>
      <c r="CT57" s="19"/>
      <c r="CU57" s="19"/>
      <c r="CV57" s="25"/>
      <c r="CW57" s="20" t="str">
        <f t="shared" si="110"/>
        <v xml:space="preserve"> </v>
      </c>
      <c r="CX57" s="20" t="str">
        <f t="shared" si="135"/>
        <v xml:space="preserve"> </v>
      </c>
      <c r="CY57" s="19"/>
      <c r="CZ57" s="19"/>
      <c r="DA57" s="25"/>
      <c r="DB57" s="20" t="str">
        <f t="shared" si="111"/>
        <v xml:space="preserve"> </v>
      </c>
      <c r="DC57" s="20" t="str">
        <f t="shared" si="136"/>
        <v xml:space="preserve"> </v>
      </c>
      <c r="DD57" s="19">
        <v>8497.6</v>
      </c>
      <c r="DE57" s="19">
        <v>8497.6</v>
      </c>
      <c r="DF57" s="25">
        <v>137741.59</v>
      </c>
      <c r="DG57" s="20">
        <f t="shared" si="112"/>
        <v>1</v>
      </c>
      <c r="DH57" s="20">
        <f t="shared" si="113"/>
        <v>6.1692332722455147E-2</v>
      </c>
      <c r="DI57" s="19"/>
      <c r="DJ57" s="25"/>
      <c r="DK57" s="42" t="str">
        <f t="shared" si="137"/>
        <v xml:space="preserve"> </v>
      </c>
      <c r="DL57" s="19"/>
      <c r="DM57" s="19"/>
      <c r="DN57" s="25"/>
      <c r="DO57" s="20" t="str">
        <f t="shared" si="114"/>
        <v xml:space="preserve"> </v>
      </c>
      <c r="DP57" s="20" t="str">
        <f t="shared" si="138"/>
        <v xml:space="preserve"> </v>
      </c>
      <c r="DQ57" s="19">
        <v>237741.1</v>
      </c>
      <c r="DR57" s="19">
        <v>237741.1</v>
      </c>
      <c r="DS57" s="25">
        <v>254851.85</v>
      </c>
      <c r="DT57" s="20">
        <f t="shared" si="115"/>
        <v>1</v>
      </c>
      <c r="DU57" s="20">
        <f t="shared" si="139"/>
        <v>0.93286001259162921</v>
      </c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</row>
    <row r="58" spans="1:144" s="11" customFormat="1" ht="15.75" customHeight="1" outlineLevel="1" x14ac:dyDescent="0.25">
      <c r="A58" s="10">
        <f>A57+1</f>
        <v>45</v>
      </c>
      <c r="B58" s="6" t="s">
        <v>58</v>
      </c>
      <c r="C58" s="19">
        <f t="shared" ref="C58:C62" si="256">H58+AQ58</f>
        <v>714086.09</v>
      </c>
      <c r="D58" s="19">
        <f t="shared" ref="D58:D62" si="257">I58+AR58</f>
        <v>747842.90999999992</v>
      </c>
      <c r="E58" s="19">
        <v>757646.86</v>
      </c>
      <c r="F58" s="20">
        <f>IF(D58&lt;=0," ",IF(D58/C58*100&gt;200,"СВ.200",D58/C58))</f>
        <v>1.0472727595071905</v>
      </c>
      <c r="G58" s="20">
        <f t="shared" si="213"/>
        <v>0.98706000048624232</v>
      </c>
      <c r="H58" s="19">
        <f t="shared" ref="H58:H62" si="258">M58+R58+W58+AB58+AG58+AL58</f>
        <v>389500</v>
      </c>
      <c r="I58" s="19">
        <f t="shared" ref="I58:I62" si="259">N58+S58+X58+AC58+AH58+AM58</f>
        <v>452742.08999999997</v>
      </c>
      <c r="J58" s="16">
        <v>402005.65</v>
      </c>
      <c r="K58" s="20">
        <f t="shared" si="214"/>
        <v>1.1623673684210525</v>
      </c>
      <c r="L58" s="20">
        <f t="shared" si="144"/>
        <v>1.12620827592846</v>
      </c>
      <c r="M58" s="19">
        <v>87500</v>
      </c>
      <c r="N58" s="19">
        <v>107895</v>
      </c>
      <c r="O58" s="25">
        <v>98804.83</v>
      </c>
      <c r="P58" s="20">
        <f t="shared" si="93"/>
        <v>1.2330857142857143</v>
      </c>
      <c r="Q58" s="20">
        <f t="shared" si="118"/>
        <v>1.092001271597755</v>
      </c>
      <c r="R58" s="19"/>
      <c r="S58" s="19"/>
      <c r="T58" s="25"/>
      <c r="U58" s="20" t="str">
        <f t="shared" si="94"/>
        <v xml:space="preserve"> </v>
      </c>
      <c r="V58" s="20" t="str">
        <f t="shared" si="119"/>
        <v xml:space="preserve"> </v>
      </c>
      <c r="W58" s="19"/>
      <c r="X58" s="19"/>
      <c r="Y58" s="25"/>
      <c r="Z58" s="20" t="str">
        <f t="shared" si="95"/>
        <v xml:space="preserve"> </v>
      </c>
      <c r="AA58" s="20" t="str">
        <f t="shared" si="120"/>
        <v xml:space="preserve"> </v>
      </c>
      <c r="AB58" s="19">
        <v>55000</v>
      </c>
      <c r="AC58" s="19">
        <v>139121.04</v>
      </c>
      <c r="AD58" s="25">
        <v>44651.37</v>
      </c>
      <c r="AE58" s="20" t="str">
        <f t="shared" si="96"/>
        <v>СВ.200</v>
      </c>
      <c r="AF58" s="20" t="str">
        <f t="shared" si="121"/>
        <v>св.200</v>
      </c>
      <c r="AG58" s="19">
        <v>237000</v>
      </c>
      <c r="AH58" s="19">
        <v>204026.05</v>
      </c>
      <c r="AI58" s="25">
        <v>256749.45</v>
      </c>
      <c r="AJ58" s="20">
        <f t="shared" si="97"/>
        <v>0.86086940928270039</v>
      </c>
      <c r="AK58" s="20">
        <f t="shared" si="122"/>
        <v>0.79465038776129793</v>
      </c>
      <c r="AL58" s="19">
        <v>10000</v>
      </c>
      <c r="AM58" s="19">
        <v>1700</v>
      </c>
      <c r="AN58" s="25">
        <v>1800</v>
      </c>
      <c r="AO58" s="20">
        <f t="shared" si="98"/>
        <v>0.17</v>
      </c>
      <c r="AP58" s="20">
        <f t="shared" si="123"/>
        <v>0.94444444444444442</v>
      </c>
      <c r="AQ58" s="19">
        <f t="shared" ref="AQ58:AQ62" si="260">AV58+BA58+BF58+BK58+BP58+BU58+BZ58+CE58+CT58+CY58+DD58+DL58+DQ58</f>
        <v>324586.08999999997</v>
      </c>
      <c r="AR58" s="19">
        <f t="shared" ref="AR58:AR62" si="261">AW58+BB58+BG58+BL58+BQ58+BV58+CA58+CF58+CU58+CZ58+DE58+DI58+DM58+DR58</f>
        <v>295100.81999999995</v>
      </c>
      <c r="AS58" s="34">
        <v>355641.21</v>
      </c>
      <c r="AT58" s="20">
        <f t="shared" si="99"/>
        <v>0.90916040179047719</v>
      </c>
      <c r="AU58" s="20">
        <f t="shared" si="124"/>
        <v>0.82977116178409116</v>
      </c>
      <c r="AV58" s="19"/>
      <c r="AW58" s="19"/>
      <c r="AX58" s="25"/>
      <c r="AY58" s="20" t="str">
        <f t="shared" si="100"/>
        <v xml:space="preserve"> </v>
      </c>
      <c r="AZ58" s="20" t="str">
        <f t="shared" si="125"/>
        <v xml:space="preserve"> </v>
      </c>
      <c r="BA58" s="19"/>
      <c r="BB58" s="19"/>
      <c r="BC58" s="25"/>
      <c r="BD58" s="20" t="str">
        <f t="shared" si="101"/>
        <v xml:space="preserve"> </v>
      </c>
      <c r="BE58" s="20" t="str">
        <f t="shared" si="126"/>
        <v xml:space="preserve"> </v>
      </c>
      <c r="BF58" s="19">
        <v>20000</v>
      </c>
      <c r="BG58" s="19">
        <v>15896.61</v>
      </c>
      <c r="BH58" s="25">
        <v>59527.85</v>
      </c>
      <c r="BI58" s="20">
        <f t="shared" si="102"/>
        <v>0.7948305</v>
      </c>
      <c r="BJ58" s="20">
        <f t="shared" si="127"/>
        <v>0.26704492099076316</v>
      </c>
      <c r="BK58" s="19"/>
      <c r="BL58" s="19"/>
      <c r="BM58" s="25"/>
      <c r="BN58" s="20" t="str">
        <f t="shared" si="103"/>
        <v xml:space="preserve"> </v>
      </c>
      <c r="BO58" s="20" t="str">
        <f t="shared" si="128"/>
        <v xml:space="preserve"> </v>
      </c>
      <c r="BP58" s="19">
        <v>210000</v>
      </c>
      <c r="BQ58" s="19">
        <v>184618.12</v>
      </c>
      <c r="BR58" s="25">
        <v>215973.35</v>
      </c>
      <c r="BS58" s="20">
        <f t="shared" si="104"/>
        <v>0.87913390476190478</v>
      </c>
      <c r="BT58" s="20">
        <f t="shared" si="129"/>
        <v>0.854818985768383</v>
      </c>
      <c r="BU58" s="19"/>
      <c r="BV58" s="19"/>
      <c r="BW58" s="25"/>
      <c r="BX58" s="20" t="str">
        <f t="shared" si="105"/>
        <v xml:space="preserve"> </v>
      </c>
      <c r="BY58" s="20" t="str">
        <f t="shared" si="130"/>
        <v xml:space="preserve"> </v>
      </c>
      <c r="BZ58" s="19"/>
      <c r="CA58" s="19"/>
      <c r="CB58" s="25"/>
      <c r="CC58" s="20" t="str">
        <f t="shared" si="106"/>
        <v xml:space="preserve"> </v>
      </c>
      <c r="CD58" s="20" t="str">
        <f t="shared" si="131"/>
        <v xml:space="preserve"> </v>
      </c>
      <c r="CE58" s="19">
        <f t="shared" ref="CE58:CE62" si="262">CJ58+CO58</f>
        <v>0</v>
      </c>
      <c r="CF58" s="19">
        <f t="shared" ref="CF58:CF62" si="263">CK58+CP58</f>
        <v>0</v>
      </c>
      <c r="CG58" s="19"/>
      <c r="CH58" s="20" t="str">
        <f t="shared" si="107"/>
        <v xml:space="preserve"> </v>
      </c>
      <c r="CI58" s="20" t="str">
        <f t="shared" si="132"/>
        <v xml:space="preserve"> </v>
      </c>
      <c r="CJ58" s="19"/>
      <c r="CK58" s="19"/>
      <c r="CL58" s="25"/>
      <c r="CM58" s="20" t="str">
        <f t="shared" si="108"/>
        <v xml:space="preserve"> </v>
      </c>
      <c r="CN58" s="20" t="str">
        <f t="shared" si="133"/>
        <v xml:space="preserve"> </v>
      </c>
      <c r="CO58" s="19"/>
      <c r="CP58" s="19"/>
      <c r="CQ58" s="25"/>
      <c r="CR58" s="20" t="str">
        <f t="shared" si="109"/>
        <v xml:space="preserve"> </v>
      </c>
      <c r="CS58" s="20" t="str">
        <f t="shared" si="134"/>
        <v xml:space="preserve"> </v>
      </c>
      <c r="CT58" s="19"/>
      <c r="CU58" s="19"/>
      <c r="CV58" s="25"/>
      <c r="CW58" s="20" t="str">
        <f t="shared" si="110"/>
        <v xml:space="preserve"> </v>
      </c>
      <c r="CX58" s="20" t="str">
        <f t="shared" si="135"/>
        <v xml:space="preserve"> </v>
      </c>
      <c r="CY58" s="19"/>
      <c r="CZ58" s="19"/>
      <c r="DA58" s="25"/>
      <c r="DB58" s="20" t="str">
        <f t="shared" si="111"/>
        <v xml:space="preserve"> </v>
      </c>
      <c r="DC58" s="20" t="str">
        <f t="shared" si="136"/>
        <v xml:space="preserve"> </v>
      </c>
      <c r="DD58" s="19"/>
      <c r="DE58" s="19"/>
      <c r="DF58" s="25"/>
      <c r="DG58" s="20" t="str">
        <f t="shared" si="112"/>
        <v xml:space="preserve"> </v>
      </c>
      <c r="DH58" s="20" t="str">
        <f t="shared" si="113"/>
        <v xml:space="preserve"> </v>
      </c>
      <c r="DI58" s="19"/>
      <c r="DJ58" s="25"/>
      <c r="DK58" s="42" t="str">
        <f t="shared" si="137"/>
        <v xml:space="preserve"> </v>
      </c>
      <c r="DL58" s="19"/>
      <c r="DM58" s="19"/>
      <c r="DN58" s="25"/>
      <c r="DO58" s="20" t="str">
        <f t="shared" si="114"/>
        <v xml:space="preserve"> </v>
      </c>
      <c r="DP58" s="20" t="str">
        <f t="shared" si="138"/>
        <v xml:space="preserve"> </v>
      </c>
      <c r="DQ58" s="19">
        <v>94586.09</v>
      </c>
      <c r="DR58" s="19">
        <v>94586.09</v>
      </c>
      <c r="DS58" s="25">
        <v>80140.009999999995</v>
      </c>
      <c r="DT58" s="20">
        <f t="shared" si="115"/>
        <v>1</v>
      </c>
      <c r="DU58" s="20">
        <f t="shared" si="139"/>
        <v>1.1802605215547142</v>
      </c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</row>
    <row r="59" spans="1:144" s="11" customFormat="1" ht="16.5" customHeight="1" outlineLevel="1" x14ac:dyDescent="0.25">
      <c r="A59" s="10">
        <f t="shared" ref="A59:A62" si="264">A58+1</f>
        <v>46</v>
      </c>
      <c r="B59" s="6" t="s">
        <v>62</v>
      </c>
      <c r="C59" s="19">
        <f t="shared" si="256"/>
        <v>1648565.52</v>
      </c>
      <c r="D59" s="19">
        <f t="shared" si="257"/>
        <v>1319193.2</v>
      </c>
      <c r="E59" s="19">
        <v>2087680.18</v>
      </c>
      <c r="F59" s="20">
        <f>IF(D59&lt;=0," ",IF(D59/C59*100&gt;200,"СВ.200",D59/C59))</f>
        <v>0.80020671547224886</v>
      </c>
      <c r="G59" s="20">
        <f t="shared" si="213"/>
        <v>0.63189429714277401</v>
      </c>
      <c r="H59" s="19">
        <f t="shared" si="258"/>
        <v>1138500</v>
      </c>
      <c r="I59" s="19">
        <f t="shared" si="259"/>
        <v>890322.71</v>
      </c>
      <c r="J59" s="16">
        <v>1106009.8899999999</v>
      </c>
      <c r="K59" s="20">
        <f t="shared" si="214"/>
        <v>0.7820137988581467</v>
      </c>
      <c r="L59" s="20">
        <f t="shared" si="144"/>
        <v>0.80498621038551477</v>
      </c>
      <c r="M59" s="19">
        <v>175900</v>
      </c>
      <c r="N59" s="19">
        <v>167182.51999999999</v>
      </c>
      <c r="O59" s="25">
        <v>136138.39000000001</v>
      </c>
      <c r="P59" s="20">
        <f t="shared" si="93"/>
        <v>0.95044070494599198</v>
      </c>
      <c r="Q59" s="20">
        <f t="shared" si="118"/>
        <v>1.2280336207883755</v>
      </c>
      <c r="R59" s="19"/>
      <c r="S59" s="19"/>
      <c r="T59" s="25"/>
      <c r="U59" s="20" t="str">
        <f t="shared" si="94"/>
        <v xml:space="preserve"> </v>
      </c>
      <c r="V59" s="20" t="str">
        <f t="shared" si="119"/>
        <v xml:space="preserve"> </v>
      </c>
      <c r="W59" s="19">
        <v>81600</v>
      </c>
      <c r="X59" s="19">
        <v>49012.5</v>
      </c>
      <c r="Y59" s="25">
        <v>14060.53</v>
      </c>
      <c r="Z59" s="20">
        <f t="shared" si="95"/>
        <v>0.60064338235294112</v>
      </c>
      <c r="AA59" s="20" t="str">
        <f t="shared" si="120"/>
        <v>св.200</v>
      </c>
      <c r="AB59" s="19">
        <v>172740</v>
      </c>
      <c r="AC59" s="19">
        <v>173092.7</v>
      </c>
      <c r="AD59" s="25">
        <v>215201.71</v>
      </c>
      <c r="AE59" s="20">
        <f t="shared" si="96"/>
        <v>1.0020417969202271</v>
      </c>
      <c r="AF59" s="20">
        <f t="shared" si="121"/>
        <v>0.80432771654091417</v>
      </c>
      <c r="AG59" s="19">
        <v>686260</v>
      </c>
      <c r="AH59" s="19">
        <v>492434.99</v>
      </c>
      <c r="AI59" s="25">
        <v>728409.26</v>
      </c>
      <c r="AJ59" s="20">
        <f t="shared" si="97"/>
        <v>0.71756329962404919</v>
      </c>
      <c r="AK59" s="20">
        <f t="shared" si="122"/>
        <v>0.67604163900936676</v>
      </c>
      <c r="AL59" s="19">
        <v>22000</v>
      </c>
      <c r="AM59" s="19">
        <v>8600</v>
      </c>
      <c r="AN59" s="25">
        <v>12200</v>
      </c>
      <c r="AO59" s="20">
        <f t="shared" si="98"/>
        <v>0.39090909090909093</v>
      </c>
      <c r="AP59" s="20">
        <f t="shared" si="123"/>
        <v>0.70491803278688525</v>
      </c>
      <c r="AQ59" s="19">
        <f t="shared" si="260"/>
        <v>510065.52</v>
      </c>
      <c r="AR59" s="19">
        <f t="shared" si="261"/>
        <v>428870.49</v>
      </c>
      <c r="AS59" s="34">
        <v>981670.28999999992</v>
      </c>
      <c r="AT59" s="20">
        <f t="shared" si="99"/>
        <v>0.84081450947713532</v>
      </c>
      <c r="AU59" s="20">
        <f t="shared" si="124"/>
        <v>0.43687834333867842</v>
      </c>
      <c r="AV59" s="19"/>
      <c r="AW59" s="19"/>
      <c r="AX59" s="25"/>
      <c r="AY59" s="20" t="str">
        <f t="shared" si="100"/>
        <v xml:space="preserve"> </v>
      </c>
      <c r="AZ59" s="20" t="str">
        <f t="shared" si="125"/>
        <v xml:space="preserve"> </v>
      </c>
      <c r="BA59" s="19">
        <v>65.52</v>
      </c>
      <c r="BB59" s="19">
        <v>65.52</v>
      </c>
      <c r="BC59" s="25">
        <v>39.14</v>
      </c>
      <c r="BD59" s="20">
        <f t="shared" si="101"/>
        <v>1</v>
      </c>
      <c r="BE59" s="20">
        <f t="shared" si="126"/>
        <v>1.6739908022483392</v>
      </c>
      <c r="BF59" s="19">
        <v>290000</v>
      </c>
      <c r="BG59" s="19">
        <v>208804.97</v>
      </c>
      <c r="BH59" s="25">
        <v>227411.92</v>
      </c>
      <c r="BI59" s="20">
        <f t="shared" si="102"/>
        <v>0.7200171379310345</v>
      </c>
      <c r="BJ59" s="20">
        <f t="shared" si="127"/>
        <v>0.91817953078273118</v>
      </c>
      <c r="BK59" s="19"/>
      <c r="BL59" s="19"/>
      <c r="BM59" s="25"/>
      <c r="BN59" s="20" t="str">
        <f t="shared" si="103"/>
        <v xml:space="preserve"> </v>
      </c>
      <c r="BO59" s="20" t="str">
        <f t="shared" si="128"/>
        <v xml:space="preserve"> </v>
      </c>
      <c r="BP59" s="19"/>
      <c r="BQ59" s="19"/>
      <c r="BR59" s="25"/>
      <c r="BS59" s="20" t="str">
        <f t="shared" si="104"/>
        <v xml:space="preserve"> </v>
      </c>
      <c r="BT59" s="20" t="str">
        <f t="shared" si="129"/>
        <v xml:space="preserve"> </v>
      </c>
      <c r="BU59" s="19"/>
      <c r="BV59" s="19"/>
      <c r="BW59" s="25">
        <v>625659.82999999996</v>
      </c>
      <c r="BX59" s="20" t="str">
        <f t="shared" si="105"/>
        <v xml:space="preserve"> </v>
      </c>
      <c r="BY59" s="20">
        <f t="shared" si="130"/>
        <v>0</v>
      </c>
      <c r="BZ59" s="19"/>
      <c r="CA59" s="19"/>
      <c r="CB59" s="25"/>
      <c r="CC59" s="20" t="str">
        <f t="shared" si="106"/>
        <v xml:space="preserve"> </v>
      </c>
      <c r="CD59" s="20" t="str">
        <f t="shared" si="131"/>
        <v xml:space="preserve"> </v>
      </c>
      <c r="CE59" s="19">
        <f t="shared" si="262"/>
        <v>0</v>
      </c>
      <c r="CF59" s="19">
        <f t="shared" si="263"/>
        <v>0</v>
      </c>
      <c r="CG59" s="19"/>
      <c r="CH59" s="20" t="str">
        <f t="shared" si="107"/>
        <v xml:space="preserve"> </v>
      </c>
      <c r="CI59" s="20" t="str">
        <f t="shared" si="132"/>
        <v xml:space="preserve"> </v>
      </c>
      <c r="CJ59" s="19"/>
      <c r="CK59" s="19"/>
      <c r="CL59" s="25"/>
      <c r="CM59" s="20" t="str">
        <f t="shared" si="108"/>
        <v xml:space="preserve"> </v>
      </c>
      <c r="CN59" s="20" t="str">
        <f t="shared" si="133"/>
        <v xml:space="preserve"> </v>
      </c>
      <c r="CO59" s="19"/>
      <c r="CP59" s="19"/>
      <c r="CQ59" s="25"/>
      <c r="CR59" s="20" t="str">
        <f t="shared" si="109"/>
        <v xml:space="preserve"> </v>
      </c>
      <c r="CS59" s="20" t="str">
        <f t="shared" si="134"/>
        <v xml:space="preserve"> </v>
      </c>
      <c r="CT59" s="19"/>
      <c r="CU59" s="19"/>
      <c r="CV59" s="25"/>
      <c r="CW59" s="20" t="str">
        <f t="shared" si="110"/>
        <v xml:space="preserve"> </v>
      </c>
      <c r="CX59" s="20" t="str">
        <f t="shared" si="135"/>
        <v xml:space="preserve"> </v>
      </c>
      <c r="CY59" s="19"/>
      <c r="CZ59" s="19"/>
      <c r="DA59" s="25"/>
      <c r="DB59" s="20" t="str">
        <f t="shared" si="111"/>
        <v xml:space="preserve"> </v>
      </c>
      <c r="DC59" s="20" t="str">
        <f t="shared" si="136"/>
        <v xml:space="preserve"> </v>
      </c>
      <c r="DD59" s="19"/>
      <c r="DE59" s="19"/>
      <c r="DF59" s="25"/>
      <c r="DG59" s="20" t="str">
        <f t="shared" si="112"/>
        <v xml:space="preserve"> </v>
      </c>
      <c r="DH59" s="20" t="str">
        <f t="shared" si="113"/>
        <v xml:space="preserve"> </v>
      </c>
      <c r="DI59" s="19"/>
      <c r="DJ59" s="25"/>
      <c r="DK59" s="42" t="str">
        <f t="shared" si="137"/>
        <v xml:space="preserve"> </v>
      </c>
      <c r="DL59" s="19"/>
      <c r="DM59" s="19"/>
      <c r="DN59" s="25"/>
      <c r="DO59" s="20" t="str">
        <f t="shared" si="114"/>
        <v xml:space="preserve"> </v>
      </c>
      <c r="DP59" s="20" t="str">
        <f t="shared" si="138"/>
        <v xml:space="preserve"> </v>
      </c>
      <c r="DQ59" s="19">
        <v>220000</v>
      </c>
      <c r="DR59" s="19">
        <v>220000</v>
      </c>
      <c r="DS59" s="25">
        <v>128559.4</v>
      </c>
      <c r="DT59" s="20">
        <f t="shared" si="115"/>
        <v>1</v>
      </c>
      <c r="DU59" s="20">
        <f t="shared" si="139"/>
        <v>1.7112712100398726</v>
      </c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</row>
    <row r="60" spans="1:144" s="11" customFormat="1" ht="15.75" customHeight="1" outlineLevel="1" x14ac:dyDescent="0.25">
      <c r="A60" s="10">
        <f t="shared" si="264"/>
        <v>47</v>
      </c>
      <c r="B60" s="6" t="s">
        <v>24</v>
      </c>
      <c r="C60" s="19">
        <f t="shared" si="256"/>
        <v>1334548.8500000001</v>
      </c>
      <c r="D60" s="19">
        <f t="shared" si="257"/>
        <v>1041958.88</v>
      </c>
      <c r="E60" s="19">
        <v>1399849.85</v>
      </c>
      <c r="F60" s="20">
        <f>IF(D60&lt;=0," ",IF(D60/C60*100&gt;200,"СВ.200",D60/C60))</f>
        <v>0.78075739228279273</v>
      </c>
      <c r="G60" s="20">
        <f t="shared" si="213"/>
        <v>0.74433617291168763</v>
      </c>
      <c r="H60" s="19">
        <f t="shared" si="258"/>
        <v>1086548.96</v>
      </c>
      <c r="I60" s="19">
        <f t="shared" si="259"/>
        <v>800558.99</v>
      </c>
      <c r="J60" s="16">
        <v>1241039.55</v>
      </c>
      <c r="K60" s="20">
        <f t="shared" si="214"/>
        <v>0.73679053542143191</v>
      </c>
      <c r="L60" s="20">
        <f t="shared" si="144"/>
        <v>0.64507129527016283</v>
      </c>
      <c r="M60" s="19">
        <v>181114.39</v>
      </c>
      <c r="N60" s="19">
        <v>191710.99</v>
      </c>
      <c r="O60" s="25">
        <v>110396.93</v>
      </c>
      <c r="P60" s="20">
        <f t="shared" si="93"/>
        <v>1.0585077751138381</v>
      </c>
      <c r="Q60" s="20">
        <f t="shared" si="118"/>
        <v>1.7365608808143487</v>
      </c>
      <c r="R60" s="19"/>
      <c r="S60" s="19"/>
      <c r="T60" s="25"/>
      <c r="U60" s="20" t="str">
        <f t="shared" si="94"/>
        <v xml:space="preserve"> </v>
      </c>
      <c r="V60" s="20" t="str">
        <f t="shared" si="119"/>
        <v xml:space="preserve"> </v>
      </c>
      <c r="W60" s="19"/>
      <c r="X60" s="19"/>
      <c r="Y60" s="25"/>
      <c r="Z60" s="20" t="str">
        <f t="shared" si="95"/>
        <v xml:space="preserve"> </v>
      </c>
      <c r="AA60" s="20" t="str">
        <f t="shared" si="120"/>
        <v xml:space="preserve"> </v>
      </c>
      <c r="AB60" s="19">
        <v>238000</v>
      </c>
      <c r="AC60" s="19">
        <v>138950.31</v>
      </c>
      <c r="AD60" s="25">
        <v>85446.12</v>
      </c>
      <c r="AE60" s="20">
        <f t="shared" si="96"/>
        <v>0.58382483193277313</v>
      </c>
      <c r="AF60" s="20">
        <f t="shared" si="121"/>
        <v>1.6261745998531005</v>
      </c>
      <c r="AG60" s="19">
        <v>661434.56999999995</v>
      </c>
      <c r="AH60" s="19">
        <v>467647.69</v>
      </c>
      <c r="AI60" s="25">
        <v>1043696.5</v>
      </c>
      <c r="AJ60" s="20">
        <f t="shared" si="97"/>
        <v>0.70702033309205481</v>
      </c>
      <c r="AK60" s="20">
        <f t="shared" si="122"/>
        <v>0.44806865789048828</v>
      </c>
      <c r="AL60" s="19">
        <v>6000</v>
      </c>
      <c r="AM60" s="19">
        <v>2250</v>
      </c>
      <c r="AN60" s="25">
        <v>1500</v>
      </c>
      <c r="AO60" s="20">
        <f t="shared" si="98"/>
        <v>0.375</v>
      </c>
      <c r="AP60" s="20">
        <f t="shared" si="123"/>
        <v>1.5</v>
      </c>
      <c r="AQ60" s="19">
        <f t="shared" si="260"/>
        <v>247999.89</v>
      </c>
      <c r="AR60" s="19">
        <f t="shared" si="261"/>
        <v>241399.89</v>
      </c>
      <c r="AS60" s="34">
        <v>158810.29999999999</v>
      </c>
      <c r="AT60" s="20">
        <f t="shared" si="99"/>
        <v>0.97338708497007798</v>
      </c>
      <c r="AU60" s="20">
        <f t="shared" si="124"/>
        <v>1.5200518480224521</v>
      </c>
      <c r="AV60" s="19"/>
      <c r="AW60" s="19"/>
      <c r="AX60" s="25"/>
      <c r="AY60" s="20" t="str">
        <f t="shared" si="100"/>
        <v xml:space="preserve"> </v>
      </c>
      <c r="AZ60" s="20" t="str">
        <f t="shared" si="125"/>
        <v xml:space="preserve"> </v>
      </c>
      <c r="BA60" s="19"/>
      <c r="BB60" s="19"/>
      <c r="BC60" s="25"/>
      <c r="BD60" s="20" t="str">
        <f t="shared" si="101"/>
        <v xml:space="preserve"> </v>
      </c>
      <c r="BE60" s="20" t="str">
        <f t="shared" si="126"/>
        <v xml:space="preserve"> </v>
      </c>
      <c r="BF60" s="19">
        <v>72000</v>
      </c>
      <c r="BG60" s="19">
        <v>65400</v>
      </c>
      <c r="BH60" s="25">
        <v>7629</v>
      </c>
      <c r="BI60" s="20">
        <f t="shared" si="102"/>
        <v>0.90833333333333333</v>
      </c>
      <c r="BJ60" s="20" t="str">
        <f t="shared" si="127"/>
        <v>св.200</v>
      </c>
      <c r="BK60" s="19"/>
      <c r="BL60" s="19"/>
      <c r="BM60" s="25"/>
      <c r="BN60" s="20" t="str">
        <f t="shared" si="103"/>
        <v xml:space="preserve"> </v>
      </c>
      <c r="BO60" s="20" t="str">
        <f t="shared" si="128"/>
        <v xml:space="preserve"> </v>
      </c>
      <c r="BP60" s="19"/>
      <c r="BQ60" s="19"/>
      <c r="BR60" s="25"/>
      <c r="BS60" s="20" t="str">
        <f t="shared" si="104"/>
        <v xml:space="preserve"> </v>
      </c>
      <c r="BT60" s="20" t="str">
        <f t="shared" si="129"/>
        <v xml:space="preserve"> </v>
      </c>
      <c r="BU60" s="19"/>
      <c r="BV60" s="19"/>
      <c r="BW60" s="25"/>
      <c r="BX60" s="20" t="str">
        <f t="shared" si="105"/>
        <v xml:space="preserve"> </v>
      </c>
      <c r="BY60" s="20" t="str">
        <f t="shared" si="130"/>
        <v xml:space="preserve"> </v>
      </c>
      <c r="BZ60" s="19">
        <v>110000</v>
      </c>
      <c r="CA60" s="19">
        <v>110000</v>
      </c>
      <c r="CB60" s="25"/>
      <c r="CC60" s="20">
        <f t="shared" si="106"/>
        <v>1</v>
      </c>
      <c r="CD60" s="20" t="str">
        <f t="shared" si="131"/>
        <v xml:space="preserve"> </v>
      </c>
      <c r="CE60" s="19">
        <f t="shared" si="262"/>
        <v>0</v>
      </c>
      <c r="CF60" s="19">
        <f t="shared" si="263"/>
        <v>0</v>
      </c>
      <c r="CG60" s="19"/>
      <c r="CH60" s="20" t="str">
        <f t="shared" si="107"/>
        <v xml:space="preserve"> </v>
      </c>
      <c r="CI60" s="20" t="str">
        <f t="shared" si="132"/>
        <v xml:space="preserve"> </v>
      </c>
      <c r="CJ60" s="19"/>
      <c r="CK60" s="19"/>
      <c r="CL60" s="25"/>
      <c r="CM60" s="20" t="str">
        <f t="shared" si="108"/>
        <v xml:space="preserve"> </v>
      </c>
      <c r="CN60" s="20" t="str">
        <f t="shared" si="133"/>
        <v xml:space="preserve"> </v>
      </c>
      <c r="CO60" s="19"/>
      <c r="CP60" s="19"/>
      <c r="CQ60" s="25"/>
      <c r="CR60" s="20" t="str">
        <f t="shared" si="109"/>
        <v xml:space="preserve"> </v>
      </c>
      <c r="CS60" s="20" t="str">
        <f t="shared" si="134"/>
        <v xml:space="preserve"> </v>
      </c>
      <c r="CT60" s="19"/>
      <c r="CU60" s="19"/>
      <c r="CV60" s="25"/>
      <c r="CW60" s="20" t="str">
        <f t="shared" si="110"/>
        <v xml:space="preserve"> </v>
      </c>
      <c r="CX60" s="20" t="str">
        <f t="shared" si="135"/>
        <v xml:space="preserve"> </v>
      </c>
      <c r="CY60" s="19"/>
      <c r="CZ60" s="19"/>
      <c r="DA60" s="25"/>
      <c r="DB60" s="20" t="str">
        <f t="shared" si="111"/>
        <v xml:space="preserve"> </v>
      </c>
      <c r="DC60" s="20" t="str">
        <f t="shared" si="136"/>
        <v xml:space="preserve"> </v>
      </c>
      <c r="DD60" s="19"/>
      <c r="DE60" s="19"/>
      <c r="DF60" s="25">
        <v>29331.41</v>
      </c>
      <c r="DG60" s="20" t="str">
        <f t="shared" si="112"/>
        <v xml:space="preserve"> </v>
      </c>
      <c r="DH60" s="20">
        <f t="shared" si="113"/>
        <v>0</v>
      </c>
      <c r="DI60" s="19"/>
      <c r="DJ60" s="25"/>
      <c r="DK60" s="42" t="str">
        <f t="shared" si="137"/>
        <v xml:space="preserve"> </v>
      </c>
      <c r="DL60" s="19"/>
      <c r="DM60" s="19"/>
      <c r="DN60" s="25"/>
      <c r="DO60" s="20" t="str">
        <f t="shared" si="114"/>
        <v xml:space="preserve"> </v>
      </c>
      <c r="DP60" s="20" t="str">
        <f t="shared" si="138"/>
        <v xml:space="preserve"> </v>
      </c>
      <c r="DQ60" s="19">
        <v>65999.89</v>
      </c>
      <c r="DR60" s="19">
        <v>65999.89</v>
      </c>
      <c r="DS60" s="25">
        <v>121849.89</v>
      </c>
      <c r="DT60" s="20">
        <f t="shared" si="115"/>
        <v>1</v>
      </c>
      <c r="DU60" s="20">
        <f t="shared" si="139"/>
        <v>0.54164915536649227</v>
      </c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</row>
    <row r="61" spans="1:144" s="11" customFormat="1" ht="15.75" customHeight="1" outlineLevel="1" x14ac:dyDescent="0.25">
      <c r="A61" s="10">
        <f t="shared" si="264"/>
        <v>48</v>
      </c>
      <c r="B61" s="6" t="s">
        <v>77</v>
      </c>
      <c r="C61" s="19">
        <f t="shared" si="256"/>
        <v>4518207.12</v>
      </c>
      <c r="D61" s="19">
        <f t="shared" si="257"/>
        <v>4175750.92</v>
      </c>
      <c r="E61" s="19">
        <v>4268360.57</v>
      </c>
      <c r="F61" s="20">
        <f>IF(D61&lt;=0," ",IF(D61/C61*100&gt;200,"СВ.200",D61/C61))</f>
        <v>0.92420528964152482</v>
      </c>
      <c r="G61" s="20">
        <f t="shared" si="213"/>
        <v>0.97830322708655315</v>
      </c>
      <c r="H61" s="19">
        <f t="shared" si="258"/>
        <v>3676643.84</v>
      </c>
      <c r="I61" s="19">
        <f t="shared" si="259"/>
        <v>3334187.64</v>
      </c>
      <c r="J61" s="16">
        <v>3746205.2800000003</v>
      </c>
      <c r="K61" s="20">
        <f t="shared" si="214"/>
        <v>0.90685630294828889</v>
      </c>
      <c r="L61" s="20">
        <f t="shared" si="144"/>
        <v>0.8900173350884818</v>
      </c>
      <c r="M61" s="19">
        <v>1420000</v>
      </c>
      <c r="N61" s="19">
        <v>1399858.74</v>
      </c>
      <c r="O61" s="25">
        <v>1090078.8899999999</v>
      </c>
      <c r="P61" s="20">
        <f t="shared" si="93"/>
        <v>0.98581601408450703</v>
      </c>
      <c r="Q61" s="20">
        <f t="shared" si="118"/>
        <v>1.2841811293125767</v>
      </c>
      <c r="R61" s="19"/>
      <c r="S61" s="19"/>
      <c r="T61" s="25"/>
      <c r="U61" s="20" t="str">
        <f t="shared" si="94"/>
        <v xml:space="preserve"> </v>
      </c>
      <c r="V61" s="20" t="str">
        <f t="shared" si="119"/>
        <v xml:space="preserve"> </v>
      </c>
      <c r="W61" s="19">
        <v>57000</v>
      </c>
      <c r="X61" s="19">
        <v>54235.199999999997</v>
      </c>
      <c r="Y61" s="25">
        <v>38424.5</v>
      </c>
      <c r="Z61" s="20">
        <f t="shared" si="95"/>
        <v>0.95149473684210517</v>
      </c>
      <c r="AA61" s="20">
        <f t="shared" si="120"/>
        <v>1.411474449895249</v>
      </c>
      <c r="AB61" s="19">
        <v>715450</v>
      </c>
      <c r="AC61" s="19">
        <v>696046.39</v>
      </c>
      <c r="AD61" s="25">
        <v>705581.31</v>
      </c>
      <c r="AE61" s="20">
        <f t="shared" si="96"/>
        <v>0.97287915298064154</v>
      </c>
      <c r="AF61" s="20">
        <f t="shared" si="121"/>
        <v>0.98648643343458176</v>
      </c>
      <c r="AG61" s="19">
        <v>1476683.84</v>
      </c>
      <c r="AH61" s="19">
        <v>1176537.31</v>
      </c>
      <c r="AI61" s="25">
        <v>1898070.58</v>
      </c>
      <c r="AJ61" s="20">
        <f t="shared" si="97"/>
        <v>0.79674286271054473</v>
      </c>
      <c r="AK61" s="20">
        <f t="shared" si="122"/>
        <v>0.61985962081557577</v>
      </c>
      <c r="AL61" s="19">
        <v>7510</v>
      </c>
      <c r="AM61" s="19">
        <v>7510</v>
      </c>
      <c r="AN61" s="25">
        <v>13850</v>
      </c>
      <c r="AO61" s="20">
        <f t="shared" si="98"/>
        <v>1</v>
      </c>
      <c r="AP61" s="20">
        <f t="shared" si="123"/>
        <v>0.54223826714801449</v>
      </c>
      <c r="AQ61" s="19">
        <f>AV61+BA61+BF61+BK61+BP61+BU61+BZ61+CE61+CT61+CY61+DD61+DL61+DQ61+376.41</f>
        <v>841563.28</v>
      </c>
      <c r="AR61" s="19">
        <f>AW61+BB61+BG61+BL61+BQ61+BV61+CA61+CF61+CU61+CZ61+DE61+DI61+DM61+DR61+376.41</f>
        <v>841563.28</v>
      </c>
      <c r="AS61" s="34">
        <v>522155.29000000004</v>
      </c>
      <c r="AT61" s="20">
        <f t="shared" si="99"/>
        <v>1</v>
      </c>
      <c r="AU61" s="20">
        <f t="shared" si="124"/>
        <v>1.6117107230686105</v>
      </c>
      <c r="AV61" s="19"/>
      <c r="AW61" s="19"/>
      <c r="AX61" s="25"/>
      <c r="AY61" s="20" t="str">
        <f t="shared" si="100"/>
        <v xml:space="preserve"> </v>
      </c>
      <c r="AZ61" s="20" t="str">
        <f t="shared" si="125"/>
        <v xml:space="preserve"> </v>
      </c>
      <c r="BA61" s="19">
        <v>130798.86</v>
      </c>
      <c r="BB61" s="19">
        <v>130798.86</v>
      </c>
      <c r="BC61" s="25">
        <v>101162.12</v>
      </c>
      <c r="BD61" s="20">
        <f t="shared" si="101"/>
        <v>1</v>
      </c>
      <c r="BE61" s="20">
        <f t="shared" si="126"/>
        <v>1.2929628204707455</v>
      </c>
      <c r="BF61" s="19"/>
      <c r="BG61" s="19"/>
      <c r="BH61" s="25"/>
      <c r="BI61" s="20" t="str">
        <f t="shared" si="102"/>
        <v xml:space="preserve"> </v>
      </c>
      <c r="BJ61" s="20" t="str">
        <f t="shared" si="127"/>
        <v xml:space="preserve"> </v>
      </c>
      <c r="BK61" s="19">
        <v>262954.44</v>
      </c>
      <c r="BL61" s="19">
        <v>262954.44</v>
      </c>
      <c r="BM61" s="25">
        <v>262954.44</v>
      </c>
      <c r="BN61" s="20">
        <f t="shared" si="103"/>
        <v>1</v>
      </c>
      <c r="BO61" s="20">
        <f t="shared" si="128"/>
        <v>1</v>
      </c>
      <c r="BP61" s="19"/>
      <c r="BQ61" s="19"/>
      <c r="BR61" s="25"/>
      <c r="BS61" s="20" t="str">
        <f t="shared" si="104"/>
        <v xml:space="preserve"> </v>
      </c>
      <c r="BT61" s="20" t="str">
        <f t="shared" si="129"/>
        <v xml:space="preserve"> </v>
      </c>
      <c r="BU61" s="19">
        <v>108742.25</v>
      </c>
      <c r="BV61" s="19">
        <v>108742.25</v>
      </c>
      <c r="BW61" s="25">
        <v>41091.32</v>
      </c>
      <c r="BX61" s="20">
        <f t="shared" si="105"/>
        <v>1</v>
      </c>
      <c r="BY61" s="20" t="str">
        <f t="shared" si="130"/>
        <v>св.200</v>
      </c>
      <c r="BZ61" s="19"/>
      <c r="CA61" s="19"/>
      <c r="CB61" s="25"/>
      <c r="CC61" s="20" t="str">
        <f t="shared" si="106"/>
        <v xml:space="preserve"> </v>
      </c>
      <c r="CD61" s="20" t="str">
        <f t="shared" si="131"/>
        <v xml:space="preserve"> </v>
      </c>
      <c r="CE61" s="19">
        <f t="shared" si="262"/>
        <v>0</v>
      </c>
      <c r="CF61" s="19">
        <f t="shared" si="263"/>
        <v>0</v>
      </c>
      <c r="CG61" s="19"/>
      <c r="CH61" s="20" t="str">
        <f t="shared" si="107"/>
        <v xml:space="preserve"> </v>
      </c>
      <c r="CI61" s="20" t="str">
        <f t="shared" si="132"/>
        <v xml:space="preserve"> </v>
      </c>
      <c r="CJ61" s="19"/>
      <c r="CK61" s="19"/>
      <c r="CL61" s="25"/>
      <c r="CM61" s="20" t="str">
        <f t="shared" si="108"/>
        <v xml:space="preserve"> </v>
      </c>
      <c r="CN61" s="20" t="str">
        <f t="shared" si="133"/>
        <v xml:space="preserve"> </v>
      </c>
      <c r="CO61" s="19"/>
      <c r="CP61" s="19"/>
      <c r="CQ61" s="25"/>
      <c r="CR61" s="20" t="str">
        <f t="shared" si="109"/>
        <v xml:space="preserve"> </v>
      </c>
      <c r="CS61" s="20" t="str">
        <f t="shared" si="134"/>
        <v xml:space="preserve"> </v>
      </c>
      <c r="CT61" s="19"/>
      <c r="CU61" s="19"/>
      <c r="CV61" s="25"/>
      <c r="CW61" s="20" t="str">
        <f t="shared" si="110"/>
        <v xml:space="preserve"> </v>
      </c>
      <c r="CX61" s="20" t="str">
        <f t="shared" si="135"/>
        <v xml:space="preserve"> </v>
      </c>
      <c r="CY61" s="19"/>
      <c r="CZ61" s="19"/>
      <c r="DA61" s="25"/>
      <c r="DB61" s="20" t="str">
        <f t="shared" si="111"/>
        <v xml:space="preserve"> </v>
      </c>
      <c r="DC61" s="20" t="str">
        <f t="shared" si="136"/>
        <v xml:space="preserve"> </v>
      </c>
      <c r="DD61" s="19">
        <v>897.99</v>
      </c>
      <c r="DE61" s="19">
        <v>897.99</v>
      </c>
      <c r="DF61" s="25">
        <v>9806.25</v>
      </c>
      <c r="DG61" s="20">
        <f t="shared" si="112"/>
        <v>1</v>
      </c>
      <c r="DH61" s="20">
        <f t="shared" si="113"/>
        <v>9.1573231357552576E-2</v>
      </c>
      <c r="DI61" s="19"/>
      <c r="DJ61" s="25"/>
      <c r="DK61" s="42" t="str">
        <f t="shared" si="137"/>
        <v xml:space="preserve"> </v>
      </c>
      <c r="DL61" s="19"/>
      <c r="DM61" s="19"/>
      <c r="DN61" s="25"/>
      <c r="DO61" s="20" t="str">
        <f t="shared" si="114"/>
        <v xml:space="preserve"> </v>
      </c>
      <c r="DP61" s="20" t="str">
        <f t="shared" si="138"/>
        <v xml:space="preserve"> </v>
      </c>
      <c r="DQ61" s="19">
        <v>337793.33</v>
      </c>
      <c r="DR61" s="19">
        <v>337793.33</v>
      </c>
      <c r="DS61" s="25">
        <v>107141.16</v>
      </c>
      <c r="DT61" s="20">
        <f t="shared" si="115"/>
        <v>1</v>
      </c>
      <c r="DU61" s="20" t="str">
        <f t="shared" si="139"/>
        <v>св.200</v>
      </c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</row>
    <row r="62" spans="1:144" s="11" customFormat="1" ht="15.75" customHeight="1" outlineLevel="1" x14ac:dyDescent="0.25">
      <c r="A62" s="10">
        <f t="shared" si="264"/>
        <v>49</v>
      </c>
      <c r="B62" s="6" t="s">
        <v>78</v>
      </c>
      <c r="C62" s="19">
        <f t="shared" si="256"/>
        <v>1100935.24</v>
      </c>
      <c r="D62" s="19">
        <f t="shared" si="257"/>
        <v>1008712.5099999999</v>
      </c>
      <c r="E62" s="19">
        <v>3056045.56</v>
      </c>
      <c r="F62" s="20">
        <f>IF(D62&lt;=0," ",IF(D62/C62*100&gt;200,"СВ.200",D62/C62))</f>
        <v>0.9162323753030196</v>
      </c>
      <c r="G62" s="20">
        <f t="shared" si="213"/>
        <v>0.33007116228987105</v>
      </c>
      <c r="H62" s="19">
        <f t="shared" si="258"/>
        <v>945750</v>
      </c>
      <c r="I62" s="19">
        <f t="shared" si="259"/>
        <v>853866.29999999993</v>
      </c>
      <c r="J62" s="16">
        <v>885023.73</v>
      </c>
      <c r="K62" s="20">
        <f t="shared" si="214"/>
        <v>0.90284567803330684</v>
      </c>
      <c r="L62" s="20">
        <f t="shared" si="144"/>
        <v>0.96479480838327347</v>
      </c>
      <c r="M62" s="19">
        <v>386850</v>
      </c>
      <c r="N62" s="19">
        <v>392457.87</v>
      </c>
      <c r="O62" s="25">
        <v>338121.58</v>
      </c>
      <c r="P62" s="20">
        <f t="shared" si="93"/>
        <v>1.0144962388522683</v>
      </c>
      <c r="Q62" s="20">
        <f t="shared" si="118"/>
        <v>1.1607004498204461</v>
      </c>
      <c r="R62" s="19"/>
      <c r="S62" s="19"/>
      <c r="T62" s="25"/>
      <c r="U62" s="20" t="str">
        <f t="shared" si="94"/>
        <v xml:space="preserve"> </v>
      </c>
      <c r="V62" s="20" t="str">
        <f t="shared" si="119"/>
        <v xml:space="preserve"> </v>
      </c>
      <c r="W62" s="19">
        <v>7500</v>
      </c>
      <c r="X62" s="19">
        <v>810</v>
      </c>
      <c r="Y62" s="25">
        <v>7478.58</v>
      </c>
      <c r="Z62" s="20">
        <f t="shared" si="95"/>
        <v>0.108</v>
      </c>
      <c r="AA62" s="20">
        <f t="shared" si="120"/>
        <v>0.10830933145062298</v>
      </c>
      <c r="AB62" s="19">
        <v>241000</v>
      </c>
      <c r="AC62" s="19">
        <v>175295.57</v>
      </c>
      <c r="AD62" s="25">
        <v>241115.3</v>
      </c>
      <c r="AE62" s="20">
        <f t="shared" si="96"/>
        <v>0.72736751037344405</v>
      </c>
      <c r="AF62" s="20">
        <f t="shared" si="121"/>
        <v>0.72701968726165456</v>
      </c>
      <c r="AG62" s="19">
        <v>309000</v>
      </c>
      <c r="AH62" s="19">
        <v>283902.86</v>
      </c>
      <c r="AI62" s="25">
        <v>297008.27</v>
      </c>
      <c r="AJ62" s="20">
        <f t="shared" si="97"/>
        <v>0.9187794822006472</v>
      </c>
      <c r="AK62" s="20">
        <f t="shared" si="122"/>
        <v>0.95587526906237319</v>
      </c>
      <c r="AL62" s="19">
        <v>1400</v>
      </c>
      <c r="AM62" s="19">
        <v>1400</v>
      </c>
      <c r="AN62" s="25">
        <v>1300</v>
      </c>
      <c r="AO62" s="20">
        <f t="shared" si="98"/>
        <v>1</v>
      </c>
      <c r="AP62" s="20">
        <f t="shared" si="123"/>
        <v>1.0769230769230769</v>
      </c>
      <c r="AQ62" s="19">
        <f t="shared" si="260"/>
        <v>155185.24</v>
      </c>
      <c r="AR62" s="19">
        <f t="shared" si="261"/>
        <v>154846.21</v>
      </c>
      <c r="AS62" s="34">
        <v>2171021.83</v>
      </c>
      <c r="AT62" s="20">
        <f t="shared" si="99"/>
        <v>0.99781532058074596</v>
      </c>
      <c r="AU62" s="20">
        <f t="shared" si="124"/>
        <v>7.1324114691191279E-2</v>
      </c>
      <c r="AV62" s="19"/>
      <c r="AW62" s="19"/>
      <c r="AX62" s="25"/>
      <c r="AY62" s="20" t="str">
        <f t="shared" si="100"/>
        <v xml:space="preserve"> </v>
      </c>
      <c r="AZ62" s="20" t="str">
        <f t="shared" si="125"/>
        <v xml:space="preserve"> </v>
      </c>
      <c r="BA62" s="19">
        <v>49758</v>
      </c>
      <c r="BB62" s="19">
        <v>49758</v>
      </c>
      <c r="BC62" s="25">
        <v>212758</v>
      </c>
      <c r="BD62" s="20">
        <f t="shared" si="101"/>
        <v>1</v>
      </c>
      <c r="BE62" s="20">
        <f t="shared" si="126"/>
        <v>0.23387134678836988</v>
      </c>
      <c r="BF62" s="19">
        <v>105000</v>
      </c>
      <c r="BG62" s="19">
        <v>104660.97</v>
      </c>
      <c r="BH62" s="25">
        <v>100925.68</v>
      </c>
      <c r="BI62" s="20">
        <f t="shared" si="102"/>
        <v>0.99677114285714286</v>
      </c>
      <c r="BJ62" s="20">
        <f t="shared" si="127"/>
        <v>1.0370103030269402</v>
      </c>
      <c r="BK62" s="19"/>
      <c r="BL62" s="19"/>
      <c r="BM62" s="25"/>
      <c r="BN62" s="20" t="str">
        <f t="shared" si="103"/>
        <v xml:space="preserve"> </v>
      </c>
      <c r="BO62" s="20" t="str">
        <f t="shared" si="128"/>
        <v xml:space="preserve"> </v>
      </c>
      <c r="BP62" s="19"/>
      <c r="BQ62" s="19"/>
      <c r="BR62" s="25"/>
      <c r="BS62" s="20" t="str">
        <f t="shared" si="104"/>
        <v xml:space="preserve"> </v>
      </c>
      <c r="BT62" s="20" t="str">
        <f t="shared" si="129"/>
        <v xml:space="preserve"> </v>
      </c>
      <c r="BU62" s="19">
        <v>427.24</v>
      </c>
      <c r="BV62" s="19">
        <v>427.24</v>
      </c>
      <c r="BW62" s="25"/>
      <c r="BX62" s="20">
        <f t="shared" si="105"/>
        <v>1</v>
      </c>
      <c r="BY62" s="20" t="str">
        <f t="shared" si="130"/>
        <v xml:space="preserve"> </v>
      </c>
      <c r="BZ62" s="19"/>
      <c r="CA62" s="19"/>
      <c r="CB62" s="25">
        <v>1717430</v>
      </c>
      <c r="CC62" s="20" t="str">
        <f t="shared" si="106"/>
        <v xml:space="preserve"> </v>
      </c>
      <c r="CD62" s="20">
        <f t="shared" si="131"/>
        <v>0</v>
      </c>
      <c r="CE62" s="19">
        <f t="shared" si="262"/>
        <v>0</v>
      </c>
      <c r="CF62" s="19">
        <f t="shared" si="263"/>
        <v>0</v>
      </c>
      <c r="CG62" s="19"/>
      <c r="CH62" s="20" t="str">
        <f t="shared" si="107"/>
        <v xml:space="preserve"> </v>
      </c>
      <c r="CI62" s="20" t="str">
        <f t="shared" si="132"/>
        <v xml:space="preserve"> </v>
      </c>
      <c r="CJ62" s="19"/>
      <c r="CK62" s="19"/>
      <c r="CL62" s="25"/>
      <c r="CM62" s="20" t="str">
        <f t="shared" si="108"/>
        <v xml:space="preserve"> </v>
      </c>
      <c r="CN62" s="20" t="str">
        <f t="shared" si="133"/>
        <v xml:space="preserve"> </v>
      </c>
      <c r="CO62" s="19"/>
      <c r="CP62" s="19"/>
      <c r="CQ62" s="25"/>
      <c r="CR62" s="20" t="str">
        <f t="shared" si="109"/>
        <v xml:space="preserve"> </v>
      </c>
      <c r="CS62" s="20" t="str">
        <f t="shared" si="134"/>
        <v xml:space="preserve"> </v>
      </c>
      <c r="CT62" s="19"/>
      <c r="CU62" s="19"/>
      <c r="CV62" s="25"/>
      <c r="CW62" s="20" t="str">
        <f t="shared" si="110"/>
        <v xml:space="preserve"> </v>
      </c>
      <c r="CX62" s="20" t="str">
        <f t="shared" si="135"/>
        <v xml:space="preserve"> </v>
      </c>
      <c r="CY62" s="19"/>
      <c r="CZ62" s="19"/>
      <c r="DA62" s="25"/>
      <c r="DB62" s="20" t="str">
        <f t="shared" si="111"/>
        <v xml:space="preserve"> </v>
      </c>
      <c r="DC62" s="20" t="str">
        <f t="shared" si="136"/>
        <v xml:space="preserve"> </v>
      </c>
      <c r="DD62" s="19"/>
      <c r="DE62" s="19"/>
      <c r="DF62" s="25"/>
      <c r="DG62" s="20" t="str">
        <f t="shared" si="112"/>
        <v xml:space="preserve"> </v>
      </c>
      <c r="DH62" s="20" t="str">
        <f t="shared" si="113"/>
        <v xml:space="preserve"> </v>
      </c>
      <c r="DI62" s="19"/>
      <c r="DJ62" s="25"/>
      <c r="DK62" s="42" t="str">
        <f t="shared" si="137"/>
        <v xml:space="preserve"> </v>
      </c>
      <c r="DL62" s="19"/>
      <c r="DM62" s="19"/>
      <c r="DN62" s="25"/>
      <c r="DO62" s="20" t="str">
        <f t="shared" si="114"/>
        <v xml:space="preserve"> </v>
      </c>
      <c r="DP62" s="20" t="str">
        <f t="shared" si="138"/>
        <v xml:space="preserve"> </v>
      </c>
      <c r="DQ62" s="19"/>
      <c r="DR62" s="19"/>
      <c r="DS62" s="25">
        <v>139908.15</v>
      </c>
      <c r="DT62" s="20" t="str">
        <f t="shared" si="115"/>
        <v xml:space="preserve"> </v>
      </c>
      <c r="DU62" s="20">
        <f t="shared" si="139"/>
        <v>0</v>
      </c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</row>
    <row r="63" spans="1:144" s="13" customFormat="1" ht="15.75" x14ac:dyDescent="0.25">
      <c r="A63" s="12"/>
      <c r="B63" s="5" t="s">
        <v>130</v>
      </c>
      <c r="C63" s="37">
        <f>SUM(C64:C68)</f>
        <v>63875973.690000005</v>
      </c>
      <c r="D63" s="37">
        <f>SUM(D64:D68)</f>
        <v>69201975.839999989</v>
      </c>
      <c r="E63" s="21">
        <v>62846198.07</v>
      </c>
      <c r="F63" s="18">
        <f>IF(D63&lt;=0," ",IF(D63/C63*100&gt;200,"СВ.200",D63/C63))</f>
        <v>1.0833803673326046</v>
      </c>
      <c r="G63" s="18">
        <f t="shared" si="213"/>
        <v>1.1011322556524539</v>
      </c>
      <c r="H63" s="37">
        <f>SUM(H64:H68)</f>
        <v>61344677.640000001</v>
      </c>
      <c r="I63" s="37">
        <f>SUM(I64:I68)</f>
        <v>66411615.019999996</v>
      </c>
      <c r="J63" s="37">
        <v>59231466.99000001</v>
      </c>
      <c r="K63" s="18">
        <f t="shared" si="214"/>
        <v>1.0825978320358161</v>
      </c>
      <c r="L63" s="18">
        <f t="shared" si="144"/>
        <v>1.1212218503926672</v>
      </c>
      <c r="M63" s="37">
        <f>SUM(M64:M68)</f>
        <v>46625465.25</v>
      </c>
      <c r="N63" s="37">
        <f>SUM(N64:N68)</f>
        <v>50404470.280000009</v>
      </c>
      <c r="O63" s="37">
        <v>42787931.830000006</v>
      </c>
      <c r="P63" s="18">
        <f t="shared" si="93"/>
        <v>1.0810502374558077</v>
      </c>
      <c r="Q63" s="18">
        <f t="shared" si="118"/>
        <v>1.1780066977824761</v>
      </c>
      <c r="R63" s="37">
        <f>SUM(R64:R68)</f>
        <v>1834600</v>
      </c>
      <c r="S63" s="37">
        <f>SUM(S64:S68)</f>
        <v>1964947.73</v>
      </c>
      <c r="T63" s="37">
        <v>2033492.41</v>
      </c>
      <c r="U63" s="18">
        <f t="shared" si="94"/>
        <v>1.0710496729532324</v>
      </c>
      <c r="V63" s="18">
        <f t="shared" si="119"/>
        <v>0.96629213875452824</v>
      </c>
      <c r="W63" s="37">
        <f>SUM(W64:W68)</f>
        <v>15440.400000000001</v>
      </c>
      <c r="X63" s="37">
        <f>SUM(X64:X68)</f>
        <v>13481.100000000002</v>
      </c>
      <c r="Y63" s="37">
        <v>42903.82</v>
      </c>
      <c r="Z63" s="18">
        <f t="shared" si="95"/>
        <v>0.87310561902541395</v>
      </c>
      <c r="AA63" s="18">
        <f t="shared" si="120"/>
        <v>0.31421677603532744</v>
      </c>
      <c r="AB63" s="37">
        <f>SUM(AB64:AB68)</f>
        <v>3111816.65</v>
      </c>
      <c r="AC63" s="37">
        <f>SUM(AC64:AC68)</f>
        <v>3379914.6700000004</v>
      </c>
      <c r="AD63" s="37">
        <v>2901810.1100000003</v>
      </c>
      <c r="AE63" s="18">
        <f t="shared" si="96"/>
        <v>1.0861548253493665</v>
      </c>
      <c r="AF63" s="18">
        <f t="shared" si="121"/>
        <v>1.1647608016638966</v>
      </c>
      <c r="AG63" s="37">
        <f>SUM(AG64:AG68)</f>
        <v>9756355.3399999999</v>
      </c>
      <c r="AH63" s="37">
        <f>SUM(AH64:AH68)</f>
        <v>10648801.240000002</v>
      </c>
      <c r="AI63" s="37">
        <v>11465233.619999999</v>
      </c>
      <c r="AJ63" s="18">
        <f t="shared" si="97"/>
        <v>1.091473287810774</v>
      </c>
      <c r="AK63" s="18">
        <f t="shared" si="122"/>
        <v>0.928790602349715</v>
      </c>
      <c r="AL63" s="37">
        <f>SUM(AL64:AL68)</f>
        <v>1000</v>
      </c>
      <c r="AM63" s="37">
        <f>SUM(AM64:AM68)</f>
        <v>0</v>
      </c>
      <c r="AN63" s="37">
        <v>0</v>
      </c>
      <c r="AO63" s="18" t="str">
        <f t="shared" si="98"/>
        <v xml:space="preserve"> </v>
      </c>
      <c r="AP63" s="18" t="str">
        <f t="shared" si="123"/>
        <v xml:space="preserve"> </v>
      </c>
      <c r="AQ63" s="37">
        <f>SUM(AQ64:AQ68)</f>
        <v>2531296.0499999998</v>
      </c>
      <c r="AR63" s="37">
        <f>SUM(AR64:AR68)</f>
        <v>2790360.82</v>
      </c>
      <c r="AS63" s="36">
        <v>3614731.08</v>
      </c>
      <c r="AT63" s="18">
        <f t="shared" si="99"/>
        <v>1.1023447138867855</v>
      </c>
      <c r="AU63" s="18">
        <f t="shared" si="124"/>
        <v>0.77194146901793859</v>
      </c>
      <c r="AV63" s="37">
        <f>SUM(AV64:AV68)</f>
        <v>270000</v>
      </c>
      <c r="AW63" s="37">
        <f>SUM(AW64:AW68)</f>
        <v>264163.86</v>
      </c>
      <c r="AX63" s="37">
        <v>326387.34000000003</v>
      </c>
      <c r="AY63" s="18">
        <f t="shared" si="100"/>
        <v>0.97838466666666657</v>
      </c>
      <c r="AZ63" s="18">
        <f t="shared" si="125"/>
        <v>0.80935694380793066</v>
      </c>
      <c r="BA63" s="37">
        <f>SUM(BA64:BA68)</f>
        <v>345285.22</v>
      </c>
      <c r="BB63" s="37">
        <f>SUM(BB64:BB68)</f>
        <v>451173.08</v>
      </c>
      <c r="BC63" s="37">
        <v>459623.18</v>
      </c>
      <c r="BD63" s="18">
        <f t="shared" si="101"/>
        <v>1.3066678035045927</v>
      </c>
      <c r="BE63" s="18">
        <f t="shared" si="126"/>
        <v>0.98161515700752955</v>
      </c>
      <c r="BF63" s="37">
        <f>SUM(BF64:BF68)</f>
        <v>402845.46</v>
      </c>
      <c r="BG63" s="37">
        <f>SUM(BG64:BG68)</f>
        <v>402845.46</v>
      </c>
      <c r="BH63" s="37">
        <v>473017.79</v>
      </c>
      <c r="BI63" s="18">
        <f t="shared" si="102"/>
        <v>1</v>
      </c>
      <c r="BJ63" s="18">
        <f t="shared" si="127"/>
        <v>0.85164970222367331</v>
      </c>
      <c r="BK63" s="37">
        <f>SUM(BK64:BK68)</f>
        <v>0</v>
      </c>
      <c r="BL63" s="37">
        <f>SUM(BL64:BL68)</f>
        <v>0</v>
      </c>
      <c r="BM63" s="37">
        <v>0</v>
      </c>
      <c r="BN63" s="18" t="str">
        <f t="shared" si="103"/>
        <v xml:space="preserve"> </v>
      </c>
      <c r="BO63" s="18" t="str">
        <f t="shared" si="128"/>
        <v xml:space="preserve"> </v>
      </c>
      <c r="BP63" s="37">
        <f>SUM(BP64:BP68)</f>
        <v>0</v>
      </c>
      <c r="BQ63" s="37">
        <f>SUM(BQ64:BQ68)</f>
        <v>0</v>
      </c>
      <c r="BR63" s="37">
        <v>0</v>
      </c>
      <c r="BS63" s="18" t="str">
        <f t="shared" si="104"/>
        <v xml:space="preserve"> </v>
      </c>
      <c r="BT63" s="18" t="str">
        <f t="shared" si="129"/>
        <v xml:space="preserve"> </v>
      </c>
      <c r="BU63" s="37">
        <f>SUM(BU64:BU68)</f>
        <v>210264.89</v>
      </c>
      <c r="BV63" s="37">
        <f>SUM(BV64:BV68)</f>
        <v>210264.89</v>
      </c>
      <c r="BW63" s="37">
        <v>279353.40000000002</v>
      </c>
      <c r="BX63" s="18">
        <f t="shared" si="105"/>
        <v>1</v>
      </c>
      <c r="BY63" s="18">
        <f t="shared" si="130"/>
        <v>0.75268419858143842</v>
      </c>
      <c r="BZ63" s="37">
        <f>SUM(BZ64:BZ68)</f>
        <v>0</v>
      </c>
      <c r="CA63" s="37">
        <f>SUM(CA64:CA68)</f>
        <v>0</v>
      </c>
      <c r="CB63" s="37">
        <v>731791</v>
      </c>
      <c r="CC63" s="18" t="str">
        <f t="shared" si="106"/>
        <v xml:space="preserve"> </v>
      </c>
      <c r="CD63" s="18">
        <f t="shared" si="131"/>
        <v>0</v>
      </c>
      <c r="CE63" s="37">
        <f>SUM(CE64:CE68)</f>
        <v>967320</v>
      </c>
      <c r="CF63" s="37">
        <f>SUM(CF64:CF68)</f>
        <v>911819.07</v>
      </c>
      <c r="CG63" s="21">
        <v>1208719.08</v>
      </c>
      <c r="CH63" s="18">
        <f t="shared" si="107"/>
        <v>0.94262402307406024</v>
      </c>
      <c r="CI63" s="18">
        <f t="shared" si="132"/>
        <v>0.75436806209760487</v>
      </c>
      <c r="CJ63" s="37">
        <f>SUM(CJ64:CJ68)</f>
        <v>650000</v>
      </c>
      <c r="CK63" s="37">
        <f>SUM(CK64:CK68)</f>
        <v>590819.06999999995</v>
      </c>
      <c r="CL63" s="37">
        <v>1112399.08</v>
      </c>
      <c r="CM63" s="18">
        <f t="shared" si="108"/>
        <v>0.90895241538461535</v>
      </c>
      <c r="CN63" s="18">
        <f t="shared" si="133"/>
        <v>0.53112150182648465</v>
      </c>
      <c r="CO63" s="37">
        <f>SUM(CO64:CO68)</f>
        <v>317320</v>
      </c>
      <c r="CP63" s="37">
        <f>SUM(CP64:CP68)</f>
        <v>321000</v>
      </c>
      <c r="CQ63" s="37">
        <v>96320</v>
      </c>
      <c r="CR63" s="18">
        <f t="shared" si="109"/>
        <v>1.011597125929661</v>
      </c>
      <c r="CS63" s="18" t="str">
        <f t="shared" si="134"/>
        <v>св.200</v>
      </c>
      <c r="CT63" s="37">
        <f>SUM(CT64:CT68)</f>
        <v>0</v>
      </c>
      <c r="CU63" s="37">
        <f>SUM(CU64:CU68)</f>
        <v>0</v>
      </c>
      <c r="CV63" s="37">
        <v>0</v>
      </c>
      <c r="CW63" s="18" t="str">
        <f t="shared" si="110"/>
        <v xml:space="preserve"> </v>
      </c>
      <c r="CX63" s="18" t="str">
        <f t="shared" si="135"/>
        <v xml:space="preserve"> </v>
      </c>
      <c r="CY63" s="37">
        <f>SUM(CY64:CY68)</f>
        <v>0</v>
      </c>
      <c r="CZ63" s="37">
        <f>SUM(CZ64:CZ68)</f>
        <v>0</v>
      </c>
      <c r="DA63" s="37">
        <v>0</v>
      </c>
      <c r="DB63" s="18" t="str">
        <f t="shared" si="111"/>
        <v xml:space="preserve"> </v>
      </c>
      <c r="DC63" s="18" t="str">
        <f t="shared" si="136"/>
        <v xml:space="preserve"> </v>
      </c>
      <c r="DD63" s="37">
        <f>SUM(DD64:DD68)</f>
        <v>0</v>
      </c>
      <c r="DE63" s="37">
        <f>SUM(DE64:DE68)</f>
        <v>15493.18</v>
      </c>
      <c r="DF63" s="37">
        <v>76856.289999999994</v>
      </c>
      <c r="DG63" s="18"/>
      <c r="DH63" s="18">
        <f t="shared" si="113"/>
        <v>0.20158636332823249</v>
      </c>
      <c r="DI63" s="37">
        <f>SUM(DI64:DI68)</f>
        <v>0</v>
      </c>
      <c r="DJ63" s="37">
        <v>0</v>
      </c>
      <c r="DK63" s="18" t="str">
        <f t="shared" si="137"/>
        <v xml:space="preserve"> </v>
      </c>
      <c r="DL63" s="37">
        <f>SUM(DL64:DL68)</f>
        <v>153955.48000000001</v>
      </c>
      <c r="DM63" s="37">
        <f>SUM(DM64:DM68)</f>
        <v>153955.48000000001</v>
      </c>
      <c r="DN63" s="37">
        <v>57978</v>
      </c>
      <c r="DO63" s="18">
        <f t="shared" si="114"/>
        <v>1</v>
      </c>
      <c r="DP63" s="18" t="str">
        <f t="shared" si="138"/>
        <v>св.200</v>
      </c>
      <c r="DQ63" s="37">
        <f>SUM(DQ64:DQ68)</f>
        <v>0</v>
      </c>
      <c r="DR63" s="37">
        <f>SUM(DR64:DR68)</f>
        <v>0</v>
      </c>
      <c r="DS63" s="37">
        <v>0</v>
      </c>
      <c r="DT63" s="18" t="str">
        <f t="shared" si="115"/>
        <v xml:space="preserve"> </v>
      </c>
      <c r="DU63" s="18" t="str">
        <f t="shared" si="139"/>
        <v xml:space="preserve"> </v>
      </c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</row>
    <row r="64" spans="1:144" s="11" customFormat="1" ht="17.25" customHeight="1" outlineLevel="1" x14ac:dyDescent="0.25">
      <c r="A64" s="10">
        <v>50</v>
      </c>
      <c r="B64" s="6" t="s">
        <v>60</v>
      </c>
      <c r="C64" s="19">
        <f t="shared" ref="C64" si="265">H64+AQ64</f>
        <v>45357600</v>
      </c>
      <c r="D64" s="19">
        <f t="shared" ref="D64" si="266">I64+AR64</f>
        <v>48692506.139999993</v>
      </c>
      <c r="E64" s="19">
        <v>42131983.82</v>
      </c>
      <c r="F64" s="20">
        <f>IF(D64&lt;=0," ",IF(D64/C64*100&gt;200,"СВ.200",D64/C64))</f>
        <v>1.0735247486639503</v>
      </c>
      <c r="G64" s="20">
        <f t="shared" si="213"/>
        <v>1.1557135868092145</v>
      </c>
      <c r="H64" s="19">
        <f t="shared" ref="H64" si="267">M64+R64+W64+AB64+AG64+AL64</f>
        <v>44434600</v>
      </c>
      <c r="I64" s="19">
        <f t="shared" ref="I64" si="268">N64+S64+X64+AC64+AH64+AM64</f>
        <v>47635503.209999993</v>
      </c>
      <c r="J64" s="16">
        <v>40693197.400000006</v>
      </c>
      <c r="K64" s="20">
        <f t="shared" si="214"/>
        <v>1.0720362782606345</v>
      </c>
      <c r="L64" s="20">
        <f t="shared" si="144"/>
        <v>1.1706011386070141</v>
      </c>
      <c r="M64" s="19">
        <v>39430000</v>
      </c>
      <c r="N64" s="19">
        <v>42613333.450000003</v>
      </c>
      <c r="O64" s="25">
        <v>35549833.340000004</v>
      </c>
      <c r="P64" s="20">
        <f t="shared" si="93"/>
        <v>1.0807337927973626</v>
      </c>
      <c r="Q64" s="20">
        <f t="shared" si="118"/>
        <v>1.1986929176979371</v>
      </c>
      <c r="R64" s="19">
        <v>1834600</v>
      </c>
      <c r="S64" s="19">
        <v>1964947.73</v>
      </c>
      <c r="T64" s="25">
        <v>2033492.41</v>
      </c>
      <c r="U64" s="20">
        <f t="shared" si="94"/>
        <v>1.0710496729532324</v>
      </c>
      <c r="V64" s="20">
        <f t="shared" si="119"/>
        <v>0.96629213875452824</v>
      </c>
      <c r="W64" s="19"/>
      <c r="X64" s="19"/>
      <c r="Y64" s="25"/>
      <c r="Z64" s="20" t="str">
        <f t="shared" si="95"/>
        <v xml:space="preserve"> </v>
      </c>
      <c r="AA64" s="20" t="str">
        <f t="shared" si="120"/>
        <v xml:space="preserve"> </v>
      </c>
      <c r="AB64" s="19">
        <v>1100000</v>
      </c>
      <c r="AC64" s="19">
        <v>1099753.98</v>
      </c>
      <c r="AD64" s="25">
        <v>1311804.53</v>
      </c>
      <c r="AE64" s="20">
        <f t="shared" si="96"/>
        <v>0.99977634545454541</v>
      </c>
      <c r="AF64" s="20">
        <f t="shared" si="121"/>
        <v>0.83835202185191415</v>
      </c>
      <c r="AG64" s="19">
        <v>2070000</v>
      </c>
      <c r="AH64" s="19">
        <v>1957468.05</v>
      </c>
      <c r="AI64" s="25">
        <v>1797971.92</v>
      </c>
      <c r="AJ64" s="20">
        <f t="shared" si="97"/>
        <v>0.94563673913043478</v>
      </c>
      <c r="AK64" s="20">
        <f t="shared" si="122"/>
        <v>1.0887089104261429</v>
      </c>
      <c r="AL64" s="19"/>
      <c r="AM64" s="19"/>
      <c r="AN64" s="25"/>
      <c r="AO64" s="20" t="str">
        <f t="shared" si="98"/>
        <v xml:space="preserve"> </v>
      </c>
      <c r="AP64" s="20" t="str">
        <f t="shared" si="123"/>
        <v xml:space="preserve"> </v>
      </c>
      <c r="AQ64" s="19">
        <f t="shared" ref="AQ64" si="269">AV64+BA64+BF64+BK64+BP64+BU64+BZ64+CE64+CT64+CY64+DD64+DL64+DQ64</f>
        <v>923000</v>
      </c>
      <c r="AR64" s="19">
        <f>AW64+BB64+BG64+BL64+BQ64+BV64+CA64+CF64+CU64+CZ64+DE64+DI64+DM64+DR64+199020</f>
        <v>1057002.93</v>
      </c>
      <c r="AS64" s="34">
        <v>1438786.4200000002</v>
      </c>
      <c r="AT64" s="20">
        <f t="shared" si="99"/>
        <v>1.1451819393282774</v>
      </c>
      <c r="AU64" s="20">
        <f t="shared" si="124"/>
        <v>0.73464894810447257</v>
      </c>
      <c r="AV64" s="19">
        <v>270000</v>
      </c>
      <c r="AW64" s="19">
        <v>264163.86</v>
      </c>
      <c r="AX64" s="25">
        <v>326387.34000000003</v>
      </c>
      <c r="AY64" s="20">
        <f t="shared" si="100"/>
        <v>0.97838466666666657</v>
      </c>
      <c r="AZ64" s="20">
        <f t="shared" si="125"/>
        <v>0.80935694380793066</v>
      </c>
      <c r="BA64" s="19"/>
      <c r="BB64" s="19"/>
      <c r="BC64" s="25"/>
      <c r="BD64" s="20" t="str">
        <f t="shared" si="101"/>
        <v xml:space="preserve"> </v>
      </c>
      <c r="BE64" s="20" t="str">
        <f t="shared" si="126"/>
        <v xml:space="preserve"> </v>
      </c>
      <c r="BF64" s="19"/>
      <c r="BG64" s="19"/>
      <c r="BH64" s="25"/>
      <c r="BI64" s="20" t="str">
        <f t="shared" si="102"/>
        <v xml:space="preserve"> </v>
      </c>
      <c r="BJ64" s="20" t="str">
        <f t="shared" si="127"/>
        <v xml:space="preserve"> </v>
      </c>
      <c r="BK64" s="19"/>
      <c r="BL64" s="19"/>
      <c r="BM64" s="25"/>
      <c r="BN64" s="20" t="str">
        <f t="shared" si="103"/>
        <v xml:space="preserve"> </v>
      </c>
      <c r="BO64" s="20" t="str">
        <f t="shared" si="128"/>
        <v xml:space="preserve"> </v>
      </c>
      <c r="BP64" s="19"/>
      <c r="BQ64" s="19"/>
      <c r="BR64" s="25"/>
      <c r="BS64" s="20" t="str">
        <f t="shared" si="104"/>
        <v xml:space="preserve"> </v>
      </c>
      <c r="BT64" s="20" t="str">
        <f t="shared" si="129"/>
        <v xml:space="preserve"> </v>
      </c>
      <c r="BU64" s="19"/>
      <c r="BV64" s="19"/>
      <c r="BW64" s="25"/>
      <c r="BX64" s="20" t="str">
        <f t="shared" si="105"/>
        <v xml:space="preserve"> </v>
      </c>
      <c r="BY64" s="20" t="str">
        <f t="shared" si="130"/>
        <v xml:space="preserve"> </v>
      </c>
      <c r="BZ64" s="19"/>
      <c r="CA64" s="19"/>
      <c r="CB64" s="25"/>
      <c r="CC64" s="20" t="str">
        <f t="shared" si="106"/>
        <v xml:space="preserve"> </v>
      </c>
      <c r="CD64" s="20" t="str">
        <f t="shared" si="131"/>
        <v xml:space="preserve"> </v>
      </c>
      <c r="CE64" s="19">
        <f t="shared" ref="CE64" si="270">CJ64+CO64</f>
        <v>650000</v>
      </c>
      <c r="CF64" s="19">
        <f t="shared" ref="CF64" si="271">CK64+CP64</f>
        <v>590819.06999999995</v>
      </c>
      <c r="CG64" s="19">
        <v>1112399.08</v>
      </c>
      <c r="CH64" s="20">
        <f t="shared" si="107"/>
        <v>0.90895241538461535</v>
      </c>
      <c r="CI64" s="20">
        <f t="shared" si="132"/>
        <v>0.53112150182648465</v>
      </c>
      <c r="CJ64" s="19">
        <v>650000</v>
      </c>
      <c r="CK64" s="19">
        <v>590819.06999999995</v>
      </c>
      <c r="CL64" s="25">
        <v>1112399.08</v>
      </c>
      <c r="CM64" s="20">
        <f t="shared" si="108"/>
        <v>0.90895241538461535</v>
      </c>
      <c r="CN64" s="20">
        <f t="shared" si="133"/>
        <v>0.53112150182648465</v>
      </c>
      <c r="CO64" s="19"/>
      <c r="CP64" s="19"/>
      <c r="CQ64" s="25"/>
      <c r="CR64" s="20" t="str">
        <f t="shared" si="109"/>
        <v xml:space="preserve"> </v>
      </c>
      <c r="CS64" s="20" t="str">
        <f t="shared" si="134"/>
        <v xml:space="preserve"> </v>
      </c>
      <c r="CT64" s="19"/>
      <c r="CU64" s="19"/>
      <c r="CV64" s="25"/>
      <c r="CW64" s="20" t="str">
        <f t="shared" si="110"/>
        <v xml:space="preserve"> </v>
      </c>
      <c r="CX64" s="20" t="str">
        <f t="shared" si="135"/>
        <v xml:space="preserve"> </v>
      </c>
      <c r="CY64" s="19"/>
      <c r="CZ64" s="19"/>
      <c r="DA64" s="25"/>
      <c r="DB64" s="20" t="str">
        <f t="shared" si="111"/>
        <v xml:space="preserve"> </v>
      </c>
      <c r="DC64" s="20" t="str">
        <f t="shared" si="136"/>
        <v xml:space="preserve"> </v>
      </c>
      <c r="DD64" s="19"/>
      <c r="DE64" s="19"/>
      <c r="DF64" s="25"/>
      <c r="DG64" s="20" t="str">
        <f t="shared" si="112"/>
        <v xml:space="preserve"> </v>
      </c>
      <c r="DH64" s="20" t="str">
        <f t="shared" si="113"/>
        <v xml:space="preserve"> </v>
      </c>
      <c r="DI64" s="19"/>
      <c r="DJ64" s="25"/>
      <c r="DK64" s="42" t="str">
        <f t="shared" si="137"/>
        <v xml:space="preserve"> </v>
      </c>
      <c r="DL64" s="19">
        <v>3000</v>
      </c>
      <c r="DM64" s="19">
        <v>3000</v>
      </c>
      <c r="DN64" s="25"/>
      <c r="DO64" s="20">
        <f t="shared" si="114"/>
        <v>1</v>
      </c>
      <c r="DP64" s="20" t="str">
        <f t="shared" si="138"/>
        <v xml:space="preserve"> </v>
      </c>
      <c r="DQ64" s="19"/>
      <c r="DR64" s="19"/>
      <c r="DS64" s="25"/>
      <c r="DT64" s="20" t="str">
        <f t="shared" si="115"/>
        <v xml:space="preserve"> </v>
      </c>
      <c r="DU64" s="20" t="str">
        <f t="shared" si="139"/>
        <v xml:space="preserve"> </v>
      </c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</row>
    <row r="65" spans="1:144" s="11" customFormat="1" ht="17.25" customHeight="1" outlineLevel="1" x14ac:dyDescent="0.25">
      <c r="A65" s="10">
        <v>51</v>
      </c>
      <c r="B65" s="6" t="s">
        <v>51</v>
      </c>
      <c r="C65" s="19">
        <f t="shared" ref="C65:C68" si="272">H65+AQ65</f>
        <v>9051441.9399999995</v>
      </c>
      <c r="D65" s="19">
        <f t="shared" ref="D65:D68" si="273">I65+AR65</f>
        <v>10830024.460000001</v>
      </c>
      <c r="E65" s="39">
        <v>10185040.109999999</v>
      </c>
      <c r="F65" s="20">
        <f>IF(D65&lt;=0," ",IF(D65/C65*100&gt;200,"СВ.200",D65/C65))</f>
        <v>1.1964971472821491</v>
      </c>
      <c r="G65" s="20">
        <f t="shared" si="213"/>
        <v>1.0633266381903332</v>
      </c>
      <c r="H65" s="19">
        <f t="shared" ref="H65:H68" si="274">M65+R65+W65+AB65+AG65+AL65</f>
        <v>8399250</v>
      </c>
      <c r="I65" s="19">
        <f t="shared" ref="I65:I68" si="275">N65+S65+X65+AC65+AH65+AM65</f>
        <v>10052771.48</v>
      </c>
      <c r="J65" s="16">
        <v>9795769.8900000006</v>
      </c>
      <c r="K65" s="20">
        <f t="shared" ref="K65:K68" si="276">IF(I65&lt;=0," ",IF(I65/H65*100&gt;200,"СВ.200",I65/H65))</f>
        <v>1.1968653725034974</v>
      </c>
      <c r="L65" s="20">
        <f t="shared" ref="L65:L68" si="277">IF(J65=0," ",IF(I65/J65*100&gt;200,"св.200",I65/J65))</f>
        <v>1.0262359766395044</v>
      </c>
      <c r="M65" s="19">
        <v>2810250</v>
      </c>
      <c r="N65" s="19">
        <v>3073963.96</v>
      </c>
      <c r="O65" s="25">
        <v>3403465.01</v>
      </c>
      <c r="P65" s="20">
        <f t="shared" si="93"/>
        <v>1.0938400355840228</v>
      </c>
      <c r="Q65" s="20">
        <f t="shared" si="118"/>
        <v>0.9031865910089083</v>
      </c>
      <c r="R65" s="19"/>
      <c r="S65" s="19"/>
      <c r="T65" s="25"/>
      <c r="U65" s="20" t="str">
        <f t="shared" si="94"/>
        <v xml:space="preserve"> </v>
      </c>
      <c r="V65" s="20" t="str">
        <f t="shared" si="119"/>
        <v xml:space="preserve"> </v>
      </c>
      <c r="W65" s="19">
        <v>3000</v>
      </c>
      <c r="X65" s="19">
        <v>1040.7</v>
      </c>
      <c r="Y65" s="25">
        <v>837.9</v>
      </c>
      <c r="Z65" s="20">
        <f t="shared" si="95"/>
        <v>0.34690000000000004</v>
      </c>
      <c r="AA65" s="20">
        <f t="shared" si="120"/>
        <v>1.2420336555674902</v>
      </c>
      <c r="AB65" s="19">
        <v>744000</v>
      </c>
      <c r="AC65" s="19">
        <v>1038877.33</v>
      </c>
      <c r="AD65" s="25">
        <v>501180.19</v>
      </c>
      <c r="AE65" s="20">
        <f t="shared" si="96"/>
        <v>1.3963404973118279</v>
      </c>
      <c r="AF65" s="20" t="str">
        <f t="shared" si="121"/>
        <v>св.200</v>
      </c>
      <c r="AG65" s="19">
        <v>4842000</v>
      </c>
      <c r="AH65" s="19">
        <v>5938889.4900000002</v>
      </c>
      <c r="AI65" s="25">
        <v>5890286.79</v>
      </c>
      <c r="AJ65" s="20">
        <f t="shared" si="97"/>
        <v>1.2265364498141265</v>
      </c>
      <c r="AK65" s="20">
        <f t="shared" si="122"/>
        <v>1.0082513299832045</v>
      </c>
      <c r="AL65" s="19"/>
      <c r="AM65" s="19"/>
      <c r="AN65" s="25"/>
      <c r="AO65" s="20" t="str">
        <f t="shared" si="98"/>
        <v xml:space="preserve"> </v>
      </c>
      <c r="AP65" s="20" t="str">
        <f t="shared" si="123"/>
        <v xml:space="preserve"> </v>
      </c>
      <c r="AQ65" s="19">
        <f t="shared" ref="AQ65:AQ68" si="278">AV65+BA65+BF65+BK65+BP65+BU65+BZ65+CE65+CT65+CY65+DD65+DL65+DQ65</f>
        <v>652191.93999999994</v>
      </c>
      <c r="AR65" s="19">
        <f t="shared" ref="AR65:AR68" si="279">AW65+BB65+BG65+BL65+BQ65+BV65+CA65+CF65+CU65+CZ65+DE65+DI65+DM65+DR65</f>
        <v>777252.9800000001</v>
      </c>
      <c r="AS65" s="34">
        <v>389270.22</v>
      </c>
      <c r="AT65" s="20">
        <f t="shared" si="99"/>
        <v>1.1917549609705391</v>
      </c>
      <c r="AU65" s="20">
        <f t="shared" si="124"/>
        <v>1.9966926316634244</v>
      </c>
      <c r="AV65" s="19"/>
      <c r="AW65" s="19"/>
      <c r="AX65" s="25"/>
      <c r="AY65" s="20" t="str">
        <f t="shared" si="100"/>
        <v xml:space="preserve"> </v>
      </c>
      <c r="AZ65" s="20" t="str">
        <f t="shared" si="125"/>
        <v xml:space="preserve"> </v>
      </c>
      <c r="BA65" s="19">
        <v>183916.46</v>
      </c>
      <c r="BB65" s="19">
        <v>289804.32</v>
      </c>
      <c r="BC65" s="25">
        <v>216093.93</v>
      </c>
      <c r="BD65" s="20">
        <f t="shared" si="101"/>
        <v>1.5757388979757441</v>
      </c>
      <c r="BE65" s="20">
        <f t="shared" si="126"/>
        <v>1.3411034729203177</v>
      </c>
      <c r="BF65" s="19"/>
      <c r="BG65" s="19"/>
      <c r="BH65" s="25"/>
      <c r="BI65" s="20" t="str">
        <f t="shared" si="102"/>
        <v xml:space="preserve"> </v>
      </c>
      <c r="BJ65" s="20" t="str">
        <f t="shared" si="127"/>
        <v xml:space="preserve"> </v>
      </c>
      <c r="BK65" s="19"/>
      <c r="BL65" s="19"/>
      <c r="BM65" s="25"/>
      <c r="BN65" s="20" t="str">
        <f t="shared" si="103"/>
        <v xml:space="preserve"> </v>
      </c>
      <c r="BO65" s="20" t="str">
        <f t="shared" si="128"/>
        <v xml:space="preserve"> </v>
      </c>
      <c r="BP65" s="19"/>
      <c r="BQ65" s="19"/>
      <c r="BR65" s="25"/>
      <c r="BS65" s="20" t="str">
        <f t="shared" si="104"/>
        <v xml:space="preserve"> </v>
      </c>
      <c r="BT65" s="20" t="str">
        <f t="shared" si="129"/>
        <v xml:space="preserve"> </v>
      </c>
      <c r="BU65" s="19"/>
      <c r="BV65" s="19"/>
      <c r="BW65" s="25"/>
      <c r="BX65" s="20" t="str">
        <f t="shared" si="105"/>
        <v xml:space="preserve"> </v>
      </c>
      <c r="BY65" s="20" t="str">
        <f t="shared" si="130"/>
        <v xml:space="preserve"> </v>
      </c>
      <c r="BZ65" s="19"/>
      <c r="CA65" s="19"/>
      <c r="CB65" s="25"/>
      <c r="CC65" s="20" t="str">
        <f t="shared" si="106"/>
        <v xml:space="preserve"> </v>
      </c>
      <c r="CD65" s="20" t="str">
        <f t="shared" si="131"/>
        <v xml:space="preserve"> </v>
      </c>
      <c r="CE65" s="19">
        <f t="shared" ref="CE65:CE68" si="280">CJ65+CO65</f>
        <v>317320</v>
      </c>
      <c r="CF65" s="19">
        <f t="shared" ref="CF65:CF68" si="281">CK65+CP65</f>
        <v>321000</v>
      </c>
      <c r="CG65" s="19">
        <v>96320</v>
      </c>
      <c r="CH65" s="20">
        <f t="shared" si="107"/>
        <v>1.011597125929661</v>
      </c>
      <c r="CI65" s="20" t="str">
        <f t="shared" si="132"/>
        <v>св.200</v>
      </c>
      <c r="CJ65" s="19"/>
      <c r="CK65" s="19"/>
      <c r="CL65" s="25"/>
      <c r="CM65" s="20" t="str">
        <f t="shared" si="108"/>
        <v xml:space="preserve"> </v>
      </c>
      <c r="CN65" s="20" t="str">
        <f t="shared" si="133"/>
        <v xml:space="preserve"> </v>
      </c>
      <c r="CO65" s="19">
        <v>317320</v>
      </c>
      <c r="CP65" s="19">
        <v>321000</v>
      </c>
      <c r="CQ65" s="25">
        <v>96320</v>
      </c>
      <c r="CR65" s="20">
        <f t="shared" si="109"/>
        <v>1.011597125929661</v>
      </c>
      <c r="CS65" s="20" t="str">
        <f t="shared" si="134"/>
        <v>св.200</v>
      </c>
      <c r="CT65" s="19"/>
      <c r="CU65" s="19"/>
      <c r="CV65" s="25"/>
      <c r="CW65" s="20" t="str">
        <f t="shared" si="110"/>
        <v xml:space="preserve"> </v>
      </c>
      <c r="CX65" s="20" t="str">
        <f t="shared" si="135"/>
        <v xml:space="preserve"> </v>
      </c>
      <c r="CY65" s="19"/>
      <c r="CZ65" s="19"/>
      <c r="DA65" s="25"/>
      <c r="DB65" s="20" t="str">
        <f t="shared" si="111"/>
        <v xml:space="preserve"> </v>
      </c>
      <c r="DC65" s="20" t="str">
        <f t="shared" si="136"/>
        <v xml:space="preserve"> </v>
      </c>
      <c r="DD65" s="19"/>
      <c r="DE65" s="19">
        <v>15493.18</v>
      </c>
      <c r="DF65" s="25">
        <v>76856.289999999994</v>
      </c>
      <c r="DG65" s="20"/>
      <c r="DH65" s="20">
        <f t="shared" si="113"/>
        <v>0.20158636332823249</v>
      </c>
      <c r="DI65" s="19"/>
      <c r="DJ65" s="25"/>
      <c r="DK65" s="42" t="str">
        <f t="shared" si="137"/>
        <v xml:space="preserve"> </v>
      </c>
      <c r="DL65" s="19">
        <v>150955.48000000001</v>
      </c>
      <c r="DM65" s="19">
        <v>150955.48000000001</v>
      </c>
      <c r="DN65" s="25"/>
      <c r="DO65" s="20">
        <f t="shared" si="114"/>
        <v>1</v>
      </c>
      <c r="DP65" s="20" t="str">
        <f t="shared" si="138"/>
        <v xml:space="preserve"> </v>
      </c>
      <c r="DQ65" s="19"/>
      <c r="DR65" s="19"/>
      <c r="DS65" s="25"/>
      <c r="DT65" s="20" t="str">
        <f t="shared" si="115"/>
        <v xml:space="preserve"> </v>
      </c>
      <c r="DU65" s="20" t="str">
        <f t="shared" si="139"/>
        <v xml:space="preserve"> </v>
      </c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</row>
    <row r="66" spans="1:144" s="11" customFormat="1" ht="16.5" customHeight="1" outlineLevel="1" x14ac:dyDescent="0.25">
      <c r="A66" s="10">
        <v>52</v>
      </c>
      <c r="B66" s="6" t="s">
        <v>48</v>
      </c>
      <c r="C66" s="19">
        <f t="shared" si="272"/>
        <v>2113865.88</v>
      </c>
      <c r="D66" s="19">
        <f t="shared" si="273"/>
        <v>2103758.11</v>
      </c>
      <c r="E66" s="19">
        <v>1387619.69</v>
      </c>
      <c r="F66" s="20">
        <f>IF(D66&lt;=0," ",IF(D66/C66*100&gt;200,"СВ.200",D66/C66))</f>
        <v>0.99521834847913815</v>
      </c>
      <c r="G66" s="20">
        <f t="shared" si="213"/>
        <v>1.5160912785836873</v>
      </c>
      <c r="H66" s="19">
        <f t="shared" si="274"/>
        <v>1729570</v>
      </c>
      <c r="I66" s="19">
        <f t="shared" si="275"/>
        <v>1719462.23</v>
      </c>
      <c r="J66" s="16">
        <v>1089018.8600000001</v>
      </c>
      <c r="K66" s="20">
        <f t="shared" si="276"/>
        <v>0.99415590580317648</v>
      </c>
      <c r="L66" s="20">
        <f t="shared" si="277"/>
        <v>1.578909505754565</v>
      </c>
      <c r="M66" s="19">
        <v>393820</v>
      </c>
      <c r="N66" s="19">
        <v>428004.01</v>
      </c>
      <c r="O66" s="25">
        <v>330946.83</v>
      </c>
      <c r="P66" s="20">
        <f t="shared" si="93"/>
        <v>1.0868011020263064</v>
      </c>
      <c r="Q66" s="20">
        <f t="shared" si="118"/>
        <v>1.2932712182195552</v>
      </c>
      <c r="R66" s="19"/>
      <c r="S66" s="19"/>
      <c r="T66" s="25"/>
      <c r="U66" s="20" t="str">
        <f t="shared" si="94"/>
        <v xml:space="preserve"> </v>
      </c>
      <c r="V66" s="20" t="str">
        <f t="shared" si="119"/>
        <v xml:space="preserve"> </v>
      </c>
      <c r="W66" s="19"/>
      <c r="X66" s="19"/>
      <c r="Y66" s="25"/>
      <c r="Z66" s="20" t="str">
        <f t="shared" si="95"/>
        <v xml:space="preserve"> </v>
      </c>
      <c r="AA66" s="20" t="str">
        <f t="shared" si="120"/>
        <v xml:space="preserve"> </v>
      </c>
      <c r="AB66" s="19">
        <v>509250</v>
      </c>
      <c r="AC66" s="19">
        <v>489878.45</v>
      </c>
      <c r="AD66" s="25">
        <v>121132.12</v>
      </c>
      <c r="AE66" s="20">
        <f t="shared" si="96"/>
        <v>0.96196062837506136</v>
      </c>
      <c r="AF66" s="20" t="str">
        <f t="shared" si="121"/>
        <v>св.200</v>
      </c>
      <c r="AG66" s="19">
        <v>826500</v>
      </c>
      <c r="AH66" s="19">
        <v>801579.77</v>
      </c>
      <c r="AI66" s="25">
        <v>636939.91</v>
      </c>
      <c r="AJ66" s="20">
        <f t="shared" si="97"/>
        <v>0.9698484815486994</v>
      </c>
      <c r="AK66" s="20">
        <f t="shared" si="122"/>
        <v>1.2584857023639797</v>
      </c>
      <c r="AL66" s="19"/>
      <c r="AM66" s="19"/>
      <c r="AN66" s="25"/>
      <c r="AO66" s="20" t="str">
        <f t="shared" si="98"/>
        <v xml:space="preserve"> </v>
      </c>
      <c r="AP66" s="20" t="str">
        <f t="shared" si="123"/>
        <v xml:space="preserve"> </v>
      </c>
      <c r="AQ66" s="19">
        <f>AV66+BA66+BF66+BK66+BP66+BU66+BZ66+CE66+CT66+CY66+DD66+DL66+DQ66+181625</f>
        <v>384295.88</v>
      </c>
      <c r="AR66" s="19">
        <f>AW66+BB66+BG66+BL66+BQ66+BV66+CA66+CF66+CU66+CZ66+DE66+DI66+DM66+DR66+181625</f>
        <v>384295.88</v>
      </c>
      <c r="AS66" s="34">
        <v>298600.83</v>
      </c>
      <c r="AT66" s="20">
        <f t="shared" si="99"/>
        <v>1</v>
      </c>
      <c r="AU66" s="20">
        <f t="shared" si="124"/>
        <v>1.2869886530456061</v>
      </c>
      <c r="AV66" s="19"/>
      <c r="AW66" s="19"/>
      <c r="AX66" s="25"/>
      <c r="AY66" s="20" t="str">
        <f t="shared" si="100"/>
        <v xml:space="preserve"> </v>
      </c>
      <c r="AZ66" s="20" t="str">
        <f t="shared" si="125"/>
        <v xml:space="preserve"> </v>
      </c>
      <c r="BA66" s="19"/>
      <c r="BB66" s="19"/>
      <c r="BC66" s="25"/>
      <c r="BD66" s="20" t="str">
        <f t="shared" si="101"/>
        <v xml:space="preserve"> </v>
      </c>
      <c r="BE66" s="20" t="str">
        <f t="shared" si="126"/>
        <v xml:space="preserve"> </v>
      </c>
      <c r="BF66" s="19">
        <v>202670.88</v>
      </c>
      <c r="BG66" s="19">
        <v>202670.88</v>
      </c>
      <c r="BH66" s="25">
        <v>271670.89</v>
      </c>
      <c r="BI66" s="20">
        <f t="shared" si="102"/>
        <v>1</v>
      </c>
      <c r="BJ66" s="20">
        <f t="shared" si="127"/>
        <v>0.74601618156439209</v>
      </c>
      <c r="BK66" s="19"/>
      <c r="BL66" s="19"/>
      <c r="BM66" s="25"/>
      <c r="BN66" s="20" t="str">
        <f t="shared" si="103"/>
        <v xml:space="preserve"> </v>
      </c>
      <c r="BO66" s="20" t="str">
        <f t="shared" si="128"/>
        <v xml:space="preserve"> </v>
      </c>
      <c r="BP66" s="19"/>
      <c r="BQ66" s="19"/>
      <c r="BR66" s="25"/>
      <c r="BS66" s="20" t="str">
        <f t="shared" si="104"/>
        <v xml:space="preserve"> </v>
      </c>
      <c r="BT66" s="20" t="str">
        <f t="shared" si="129"/>
        <v xml:space="preserve"> </v>
      </c>
      <c r="BU66" s="19"/>
      <c r="BV66" s="19"/>
      <c r="BW66" s="25">
        <v>25924.94</v>
      </c>
      <c r="BX66" s="20" t="str">
        <f t="shared" si="105"/>
        <v xml:space="preserve"> </v>
      </c>
      <c r="BY66" s="20">
        <f t="shared" si="130"/>
        <v>0</v>
      </c>
      <c r="BZ66" s="19"/>
      <c r="CA66" s="19"/>
      <c r="CB66" s="25"/>
      <c r="CC66" s="20" t="str">
        <f t="shared" si="106"/>
        <v xml:space="preserve"> </v>
      </c>
      <c r="CD66" s="20" t="str">
        <f t="shared" si="131"/>
        <v xml:space="preserve"> </v>
      </c>
      <c r="CE66" s="19">
        <f t="shared" si="280"/>
        <v>0</v>
      </c>
      <c r="CF66" s="19">
        <f t="shared" si="281"/>
        <v>0</v>
      </c>
      <c r="CG66" s="19"/>
      <c r="CH66" s="20" t="str">
        <f t="shared" si="107"/>
        <v xml:space="preserve"> </v>
      </c>
      <c r="CI66" s="20" t="str">
        <f t="shared" si="132"/>
        <v xml:space="preserve"> </v>
      </c>
      <c r="CJ66" s="19"/>
      <c r="CK66" s="19"/>
      <c r="CL66" s="25"/>
      <c r="CM66" s="20" t="str">
        <f t="shared" si="108"/>
        <v xml:space="preserve"> </v>
      </c>
      <c r="CN66" s="20" t="str">
        <f t="shared" si="133"/>
        <v xml:space="preserve"> </v>
      </c>
      <c r="CO66" s="19"/>
      <c r="CP66" s="19"/>
      <c r="CQ66" s="25"/>
      <c r="CR66" s="20" t="str">
        <f t="shared" si="109"/>
        <v xml:space="preserve"> </v>
      </c>
      <c r="CS66" s="20" t="str">
        <f t="shared" si="134"/>
        <v xml:space="preserve"> </v>
      </c>
      <c r="CT66" s="19"/>
      <c r="CU66" s="19"/>
      <c r="CV66" s="25"/>
      <c r="CW66" s="20" t="str">
        <f t="shared" si="110"/>
        <v xml:space="preserve"> </v>
      </c>
      <c r="CX66" s="20" t="str">
        <f t="shared" si="135"/>
        <v xml:space="preserve"> </v>
      </c>
      <c r="CY66" s="19"/>
      <c r="CZ66" s="19"/>
      <c r="DA66" s="25"/>
      <c r="DB66" s="20" t="str">
        <f t="shared" si="111"/>
        <v xml:space="preserve"> </v>
      </c>
      <c r="DC66" s="20" t="str">
        <f t="shared" si="136"/>
        <v xml:space="preserve"> </v>
      </c>
      <c r="DD66" s="19"/>
      <c r="DE66" s="19"/>
      <c r="DF66" s="25"/>
      <c r="DG66" s="20" t="str">
        <f t="shared" si="112"/>
        <v xml:space="preserve"> </v>
      </c>
      <c r="DH66" s="20" t="str">
        <f t="shared" si="113"/>
        <v xml:space="preserve"> </v>
      </c>
      <c r="DI66" s="19"/>
      <c r="DJ66" s="25"/>
      <c r="DK66" s="42" t="str">
        <f t="shared" si="137"/>
        <v xml:space="preserve"> </v>
      </c>
      <c r="DL66" s="19"/>
      <c r="DM66" s="19"/>
      <c r="DN66" s="25"/>
      <c r="DO66" s="20" t="str">
        <f t="shared" si="114"/>
        <v xml:space="preserve"> </v>
      </c>
      <c r="DP66" s="20" t="str">
        <f t="shared" si="138"/>
        <v xml:space="preserve"> </v>
      </c>
      <c r="DQ66" s="19"/>
      <c r="DR66" s="19"/>
      <c r="DS66" s="25"/>
      <c r="DT66" s="20" t="str">
        <f t="shared" si="115"/>
        <v xml:space="preserve"> </v>
      </c>
      <c r="DU66" s="20" t="str">
        <f t="shared" si="139"/>
        <v xml:space="preserve"> </v>
      </c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</row>
    <row r="67" spans="1:144" s="11" customFormat="1" ht="16.5" customHeight="1" outlineLevel="1" x14ac:dyDescent="0.25">
      <c r="A67" s="10">
        <v>53</v>
      </c>
      <c r="B67" s="41" t="s">
        <v>91</v>
      </c>
      <c r="C67" s="19">
        <f t="shared" si="272"/>
        <v>4491299.24</v>
      </c>
      <c r="D67" s="39">
        <f t="shared" si="273"/>
        <v>4727710.5999999996</v>
      </c>
      <c r="E67" s="19">
        <v>5073714.88</v>
      </c>
      <c r="F67" s="20">
        <f>IF(D67&lt;=0," ",IF(D67/C67*100&gt;200,"СВ.200",D67/C67))</f>
        <v>1.0526376327576872</v>
      </c>
      <c r="G67" s="20">
        <f t="shared" si="213"/>
        <v>0.93180454791342149</v>
      </c>
      <c r="H67" s="19">
        <f t="shared" si="274"/>
        <v>4075008.83</v>
      </c>
      <c r="I67" s="19">
        <f t="shared" si="275"/>
        <v>4311419.3899999997</v>
      </c>
      <c r="J67" s="16">
        <v>4155140.1100000003</v>
      </c>
      <c r="K67" s="20">
        <f t="shared" si="276"/>
        <v>1.0580147356392353</v>
      </c>
      <c r="L67" s="20">
        <f t="shared" si="277"/>
        <v>1.0376110734807447</v>
      </c>
      <c r="M67" s="19">
        <v>2758431.24</v>
      </c>
      <c r="N67" s="19">
        <v>2984157.84</v>
      </c>
      <c r="O67" s="25">
        <v>2525545.7200000002</v>
      </c>
      <c r="P67" s="20">
        <f t="shared" si="93"/>
        <v>1.0818315123200242</v>
      </c>
      <c r="Q67" s="20">
        <f t="shared" si="118"/>
        <v>1.1815893160706668</v>
      </c>
      <c r="R67" s="19"/>
      <c r="S67" s="19"/>
      <c r="T67" s="25"/>
      <c r="U67" s="20" t="str">
        <f t="shared" si="94"/>
        <v xml:space="preserve"> </v>
      </c>
      <c r="V67" s="20" t="str">
        <f t="shared" si="119"/>
        <v xml:space="preserve"> </v>
      </c>
      <c r="W67" s="19">
        <v>7155.6</v>
      </c>
      <c r="X67" s="19">
        <v>7155.6</v>
      </c>
      <c r="Y67" s="25">
        <v>44966.1</v>
      </c>
      <c r="Z67" s="20">
        <f t="shared" si="95"/>
        <v>1</v>
      </c>
      <c r="AA67" s="20">
        <f t="shared" si="120"/>
        <v>0.15913321368764471</v>
      </c>
      <c r="AB67" s="19">
        <v>206566.65</v>
      </c>
      <c r="AC67" s="19">
        <v>220390.06</v>
      </c>
      <c r="AD67" s="25">
        <v>340159.88</v>
      </c>
      <c r="AE67" s="20">
        <f t="shared" si="96"/>
        <v>1.0669198537130753</v>
      </c>
      <c r="AF67" s="20">
        <f t="shared" si="121"/>
        <v>0.64790139272156377</v>
      </c>
      <c r="AG67" s="19">
        <v>1102855.3400000001</v>
      </c>
      <c r="AH67" s="19">
        <v>1099715.8899999999</v>
      </c>
      <c r="AI67" s="25">
        <v>1244468.4099999999</v>
      </c>
      <c r="AJ67" s="20">
        <f t="shared" si="97"/>
        <v>0.99715334379212406</v>
      </c>
      <c r="AK67" s="20">
        <f t="shared" si="122"/>
        <v>0.88368325074639698</v>
      </c>
      <c r="AL67" s="19"/>
      <c r="AM67" s="19"/>
      <c r="AN67" s="25"/>
      <c r="AO67" s="20" t="str">
        <f t="shared" si="98"/>
        <v xml:space="preserve"> </v>
      </c>
      <c r="AP67" s="20" t="str">
        <f t="shared" si="123"/>
        <v xml:space="preserve"> </v>
      </c>
      <c r="AQ67" s="19">
        <f t="shared" si="278"/>
        <v>416290.41000000003</v>
      </c>
      <c r="AR67" s="19">
        <f>AW67+BB67+BG67+BL67+BQ67+BV67+CA67+CF67+CU67+CZ67+DE67+DI67+DM67+DR67+0.8</f>
        <v>416291.21</v>
      </c>
      <c r="AS67" s="34">
        <v>918574.77</v>
      </c>
      <c r="AT67" s="20">
        <f t="shared" si="99"/>
        <v>1.0000019217353577</v>
      </c>
      <c r="AU67" s="20">
        <f t="shared" si="124"/>
        <v>0.45319251474760192</v>
      </c>
      <c r="AV67" s="19"/>
      <c r="AW67" s="19"/>
      <c r="AX67" s="25"/>
      <c r="AY67" s="20" t="str">
        <f t="shared" si="100"/>
        <v xml:space="preserve"> </v>
      </c>
      <c r="AZ67" s="20" t="str">
        <f t="shared" si="125"/>
        <v xml:space="preserve"> </v>
      </c>
      <c r="BA67" s="19">
        <v>106525.88</v>
      </c>
      <c r="BB67" s="19">
        <v>106525.88</v>
      </c>
      <c r="BC67" s="25">
        <v>188686.37</v>
      </c>
      <c r="BD67" s="20">
        <f t="shared" si="101"/>
        <v>1</v>
      </c>
      <c r="BE67" s="20">
        <f t="shared" si="126"/>
        <v>0.56456584542911081</v>
      </c>
      <c r="BF67" s="19">
        <v>116930.4</v>
      </c>
      <c r="BG67" s="19">
        <v>116930.4</v>
      </c>
      <c r="BH67" s="25">
        <v>126674.6</v>
      </c>
      <c r="BI67" s="20">
        <f t="shared" si="102"/>
        <v>1</v>
      </c>
      <c r="BJ67" s="20">
        <f t="shared" si="127"/>
        <v>0.92307692307692302</v>
      </c>
      <c r="BK67" s="19"/>
      <c r="BL67" s="19"/>
      <c r="BM67" s="25"/>
      <c r="BN67" s="20" t="str">
        <f t="shared" si="103"/>
        <v xml:space="preserve"> </v>
      </c>
      <c r="BO67" s="20" t="str">
        <f t="shared" si="128"/>
        <v xml:space="preserve"> </v>
      </c>
      <c r="BP67" s="19"/>
      <c r="BQ67" s="19"/>
      <c r="BR67" s="25"/>
      <c r="BS67" s="20" t="str">
        <f t="shared" si="104"/>
        <v xml:space="preserve"> </v>
      </c>
      <c r="BT67" s="20" t="str">
        <f t="shared" si="129"/>
        <v xml:space="preserve"> </v>
      </c>
      <c r="BU67" s="19">
        <v>192834.13</v>
      </c>
      <c r="BV67" s="19">
        <v>192834.13</v>
      </c>
      <c r="BW67" s="25">
        <v>229444.8</v>
      </c>
      <c r="BX67" s="20">
        <f t="shared" si="105"/>
        <v>1</v>
      </c>
      <c r="BY67" s="20">
        <f t="shared" si="130"/>
        <v>0.8404380051323892</v>
      </c>
      <c r="BZ67" s="19"/>
      <c r="CA67" s="19"/>
      <c r="CB67" s="25">
        <v>315791</v>
      </c>
      <c r="CC67" s="20" t="str">
        <f t="shared" si="106"/>
        <v xml:space="preserve"> </v>
      </c>
      <c r="CD67" s="20">
        <f t="shared" si="131"/>
        <v>0</v>
      </c>
      <c r="CE67" s="19">
        <f t="shared" si="280"/>
        <v>0</v>
      </c>
      <c r="CF67" s="19">
        <f t="shared" si="281"/>
        <v>0</v>
      </c>
      <c r="CG67" s="19"/>
      <c r="CH67" s="20" t="str">
        <f t="shared" si="107"/>
        <v xml:space="preserve"> </v>
      </c>
      <c r="CI67" s="20" t="str">
        <f t="shared" si="132"/>
        <v xml:space="preserve"> </v>
      </c>
      <c r="CJ67" s="19"/>
      <c r="CK67" s="19"/>
      <c r="CL67" s="25"/>
      <c r="CM67" s="20" t="str">
        <f t="shared" si="108"/>
        <v xml:space="preserve"> </v>
      </c>
      <c r="CN67" s="20" t="str">
        <f t="shared" si="133"/>
        <v xml:space="preserve"> </v>
      </c>
      <c r="CO67" s="19"/>
      <c r="CP67" s="19"/>
      <c r="CQ67" s="25"/>
      <c r="CR67" s="20" t="str">
        <f t="shared" si="109"/>
        <v xml:space="preserve"> </v>
      </c>
      <c r="CS67" s="20" t="str">
        <f t="shared" si="134"/>
        <v xml:space="preserve"> </v>
      </c>
      <c r="CT67" s="19"/>
      <c r="CU67" s="19"/>
      <c r="CV67" s="25"/>
      <c r="CW67" s="20" t="str">
        <f t="shared" si="110"/>
        <v xml:space="preserve"> </v>
      </c>
      <c r="CX67" s="20" t="str">
        <f t="shared" si="135"/>
        <v xml:space="preserve"> </v>
      </c>
      <c r="CY67" s="19"/>
      <c r="CZ67" s="19"/>
      <c r="DA67" s="25"/>
      <c r="DB67" s="20" t="str">
        <f t="shared" si="111"/>
        <v xml:space="preserve"> </v>
      </c>
      <c r="DC67" s="20" t="str">
        <f t="shared" si="136"/>
        <v xml:space="preserve"> </v>
      </c>
      <c r="DD67" s="19"/>
      <c r="DE67" s="19"/>
      <c r="DF67" s="25"/>
      <c r="DG67" s="20" t="str">
        <f t="shared" si="112"/>
        <v xml:space="preserve"> </v>
      </c>
      <c r="DH67" s="20" t="str">
        <f t="shared" si="113"/>
        <v xml:space="preserve"> </v>
      </c>
      <c r="DI67" s="19"/>
      <c r="DJ67" s="25"/>
      <c r="DK67" s="42" t="str">
        <f t="shared" si="137"/>
        <v xml:space="preserve"> </v>
      </c>
      <c r="DL67" s="19"/>
      <c r="DM67" s="19"/>
      <c r="DN67" s="25">
        <v>57978</v>
      </c>
      <c r="DO67" s="20" t="str">
        <f t="shared" si="114"/>
        <v xml:space="preserve"> </v>
      </c>
      <c r="DP67" s="20">
        <f t="shared" si="138"/>
        <v>0</v>
      </c>
      <c r="DQ67" s="19"/>
      <c r="DR67" s="19"/>
      <c r="DS67" s="25"/>
      <c r="DT67" s="20" t="str">
        <f t="shared" si="115"/>
        <v xml:space="preserve"> </v>
      </c>
      <c r="DU67" s="20" t="str">
        <f t="shared" si="139"/>
        <v xml:space="preserve"> </v>
      </c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</row>
    <row r="68" spans="1:144" s="11" customFormat="1" ht="15.75" customHeight="1" outlineLevel="1" x14ac:dyDescent="0.25">
      <c r="A68" s="10">
        <v>54</v>
      </c>
      <c r="B68" s="6" t="s">
        <v>94</v>
      </c>
      <c r="C68" s="19">
        <f t="shared" si="272"/>
        <v>2861766.63</v>
      </c>
      <c r="D68" s="19">
        <f t="shared" si="273"/>
        <v>2847976.53</v>
      </c>
      <c r="E68" s="19">
        <v>4067839.57</v>
      </c>
      <c r="F68" s="20">
        <f>IF(D68&lt;=0," ",IF(D68/C68*100&gt;200,"СВ.200",D68/C68))</f>
        <v>0.99518126326044964</v>
      </c>
      <c r="G68" s="20">
        <f t="shared" si="213"/>
        <v>0.70012016968505963</v>
      </c>
      <c r="H68" s="19">
        <f t="shared" si="274"/>
        <v>2706248.81</v>
      </c>
      <c r="I68" s="19">
        <f t="shared" si="275"/>
        <v>2692458.71</v>
      </c>
      <c r="J68" s="16">
        <v>3498340.73</v>
      </c>
      <c r="K68" s="20">
        <f t="shared" si="276"/>
        <v>0.99490434879858658</v>
      </c>
      <c r="L68" s="20">
        <f t="shared" si="277"/>
        <v>0.7696387852992238</v>
      </c>
      <c r="M68" s="19">
        <v>1232964.01</v>
      </c>
      <c r="N68" s="19">
        <v>1305011.02</v>
      </c>
      <c r="O68" s="25">
        <v>978140.93</v>
      </c>
      <c r="P68" s="20">
        <f t="shared" si="93"/>
        <v>1.0584339927326833</v>
      </c>
      <c r="Q68" s="20">
        <f t="shared" si="118"/>
        <v>1.3341748412470582</v>
      </c>
      <c r="R68" s="19"/>
      <c r="S68" s="19"/>
      <c r="T68" s="25"/>
      <c r="U68" s="20" t="str">
        <f t="shared" si="94"/>
        <v xml:space="preserve"> </v>
      </c>
      <c r="V68" s="20" t="str">
        <f t="shared" si="119"/>
        <v xml:space="preserve"> </v>
      </c>
      <c r="W68" s="19">
        <v>5284.8</v>
      </c>
      <c r="X68" s="19">
        <v>5284.8</v>
      </c>
      <c r="Y68" s="25">
        <v>-2900.18</v>
      </c>
      <c r="Z68" s="20">
        <f t="shared" si="95"/>
        <v>1</v>
      </c>
      <c r="AA68" s="20">
        <f t="shared" si="120"/>
        <v>-1.8222317235481937</v>
      </c>
      <c r="AB68" s="19">
        <v>552000</v>
      </c>
      <c r="AC68" s="19">
        <v>531014.85</v>
      </c>
      <c r="AD68" s="25">
        <v>627533.39</v>
      </c>
      <c r="AE68" s="20">
        <f t="shared" si="96"/>
        <v>0.96198342391304348</v>
      </c>
      <c r="AF68" s="20">
        <f t="shared" si="121"/>
        <v>0.84619377783228389</v>
      </c>
      <c r="AG68" s="19">
        <v>915000</v>
      </c>
      <c r="AH68" s="19">
        <v>851148.04</v>
      </c>
      <c r="AI68" s="25">
        <v>1895566.59</v>
      </c>
      <c r="AJ68" s="20">
        <f t="shared" si="97"/>
        <v>0.93021643715847002</v>
      </c>
      <c r="AK68" s="20">
        <f t="shared" si="122"/>
        <v>0.44902038498156904</v>
      </c>
      <c r="AL68" s="19">
        <v>1000</v>
      </c>
      <c r="AM68" s="19"/>
      <c r="AN68" s="25"/>
      <c r="AO68" s="20" t="str">
        <f t="shared" si="98"/>
        <v xml:space="preserve"> </v>
      </c>
      <c r="AP68" s="20" t="str">
        <f t="shared" si="123"/>
        <v xml:space="preserve"> </v>
      </c>
      <c r="AQ68" s="19">
        <f t="shared" si="278"/>
        <v>155517.82</v>
      </c>
      <c r="AR68" s="19">
        <f t="shared" si="279"/>
        <v>155517.82</v>
      </c>
      <c r="AS68" s="34">
        <v>569498.84</v>
      </c>
      <c r="AT68" s="20">
        <f t="shared" si="99"/>
        <v>1</v>
      </c>
      <c r="AU68" s="20">
        <f t="shared" si="124"/>
        <v>0.27307837887782183</v>
      </c>
      <c r="AV68" s="19"/>
      <c r="AW68" s="19"/>
      <c r="AX68" s="25"/>
      <c r="AY68" s="20" t="str">
        <f t="shared" si="100"/>
        <v xml:space="preserve"> </v>
      </c>
      <c r="AZ68" s="20" t="str">
        <f t="shared" si="125"/>
        <v xml:space="preserve"> </v>
      </c>
      <c r="BA68" s="19">
        <v>54842.879999999997</v>
      </c>
      <c r="BB68" s="19">
        <v>54842.879999999997</v>
      </c>
      <c r="BC68" s="25">
        <v>54842.879999999997</v>
      </c>
      <c r="BD68" s="20">
        <f t="shared" si="101"/>
        <v>1</v>
      </c>
      <c r="BE68" s="20">
        <f t="shared" si="126"/>
        <v>1</v>
      </c>
      <c r="BF68" s="19">
        <v>83244.179999999993</v>
      </c>
      <c r="BG68" s="19">
        <v>83244.179999999993</v>
      </c>
      <c r="BH68" s="25">
        <v>74672.3</v>
      </c>
      <c r="BI68" s="20">
        <f t="shared" si="102"/>
        <v>1</v>
      </c>
      <c r="BJ68" s="20">
        <f t="shared" si="127"/>
        <v>1.1147933035409381</v>
      </c>
      <c r="BK68" s="19"/>
      <c r="BL68" s="19"/>
      <c r="BM68" s="25"/>
      <c r="BN68" s="20" t="str">
        <f t="shared" si="103"/>
        <v xml:space="preserve"> </v>
      </c>
      <c r="BO68" s="20" t="str">
        <f t="shared" si="128"/>
        <v xml:space="preserve"> </v>
      </c>
      <c r="BP68" s="19"/>
      <c r="BQ68" s="19"/>
      <c r="BR68" s="25"/>
      <c r="BS68" s="20" t="str">
        <f t="shared" si="104"/>
        <v xml:space="preserve"> </v>
      </c>
      <c r="BT68" s="20" t="str">
        <f t="shared" si="129"/>
        <v xml:space="preserve"> </v>
      </c>
      <c r="BU68" s="19">
        <v>17430.759999999998</v>
      </c>
      <c r="BV68" s="19">
        <v>17430.759999999998</v>
      </c>
      <c r="BW68" s="25">
        <v>23983.66</v>
      </c>
      <c r="BX68" s="20">
        <f t="shared" si="105"/>
        <v>1</v>
      </c>
      <c r="BY68" s="20">
        <f t="shared" si="130"/>
        <v>0.72677648032035136</v>
      </c>
      <c r="BZ68" s="19"/>
      <c r="CA68" s="19"/>
      <c r="CB68" s="25">
        <v>416000</v>
      </c>
      <c r="CC68" s="20" t="str">
        <f t="shared" si="106"/>
        <v xml:space="preserve"> </v>
      </c>
      <c r="CD68" s="20">
        <f t="shared" si="131"/>
        <v>0</v>
      </c>
      <c r="CE68" s="19">
        <f t="shared" si="280"/>
        <v>0</v>
      </c>
      <c r="CF68" s="19">
        <f t="shared" si="281"/>
        <v>0</v>
      </c>
      <c r="CG68" s="19"/>
      <c r="CH68" s="20" t="str">
        <f t="shared" si="107"/>
        <v xml:space="preserve"> </v>
      </c>
      <c r="CI68" s="20" t="str">
        <f t="shared" si="132"/>
        <v xml:space="preserve"> </v>
      </c>
      <c r="CJ68" s="19"/>
      <c r="CK68" s="19"/>
      <c r="CL68" s="25"/>
      <c r="CM68" s="20" t="str">
        <f t="shared" si="108"/>
        <v xml:space="preserve"> </v>
      </c>
      <c r="CN68" s="20" t="str">
        <f t="shared" si="133"/>
        <v xml:space="preserve"> </v>
      </c>
      <c r="CO68" s="19"/>
      <c r="CP68" s="19"/>
      <c r="CQ68" s="25"/>
      <c r="CR68" s="20" t="str">
        <f t="shared" si="109"/>
        <v xml:space="preserve"> </v>
      </c>
      <c r="CS68" s="20" t="str">
        <f t="shared" si="134"/>
        <v xml:space="preserve"> </v>
      </c>
      <c r="CT68" s="19"/>
      <c r="CU68" s="19"/>
      <c r="CV68" s="25"/>
      <c r="CW68" s="20" t="str">
        <f t="shared" si="110"/>
        <v xml:space="preserve"> </v>
      </c>
      <c r="CX68" s="20" t="str">
        <f t="shared" si="135"/>
        <v xml:space="preserve"> </v>
      </c>
      <c r="CY68" s="19"/>
      <c r="CZ68" s="19"/>
      <c r="DA68" s="25"/>
      <c r="DB68" s="20" t="str">
        <f t="shared" si="111"/>
        <v xml:space="preserve"> </v>
      </c>
      <c r="DC68" s="20" t="str">
        <f t="shared" si="136"/>
        <v xml:space="preserve"> </v>
      </c>
      <c r="DD68" s="19"/>
      <c r="DE68" s="19"/>
      <c r="DF68" s="25"/>
      <c r="DG68" s="20" t="str">
        <f t="shared" si="112"/>
        <v xml:space="preserve"> </v>
      </c>
      <c r="DH68" s="20" t="str">
        <f t="shared" si="113"/>
        <v xml:space="preserve"> </v>
      </c>
      <c r="DI68" s="19"/>
      <c r="DJ68" s="25"/>
      <c r="DK68" s="42" t="str">
        <f t="shared" si="137"/>
        <v xml:space="preserve"> </v>
      </c>
      <c r="DL68" s="19"/>
      <c r="DM68" s="19"/>
      <c r="DN68" s="25"/>
      <c r="DO68" s="20" t="str">
        <f t="shared" si="114"/>
        <v xml:space="preserve"> </v>
      </c>
      <c r="DP68" s="20" t="str">
        <f t="shared" si="138"/>
        <v xml:space="preserve"> </v>
      </c>
      <c r="DQ68" s="19"/>
      <c r="DR68" s="19"/>
      <c r="DS68" s="25"/>
      <c r="DT68" s="20" t="str">
        <f t="shared" si="115"/>
        <v xml:space="preserve"> </v>
      </c>
      <c r="DU68" s="20" t="str">
        <f t="shared" si="139"/>
        <v xml:space="preserve"> </v>
      </c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</row>
    <row r="69" spans="1:144" s="13" customFormat="1" ht="15.75" x14ac:dyDescent="0.25">
      <c r="A69" s="12"/>
      <c r="B69" s="5" t="s">
        <v>131</v>
      </c>
      <c r="C69" s="37">
        <f>SUM(C70:C74)</f>
        <v>16382160.850000001</v>
      </c>
      <c r="D69" s="37">
        <f>SUM(D70:D74)</f>
        <v>18706853.639999997</v>
      </c>
      <c r="E69" s="21">
        <v>18007978.150000002</v>
      </c>
      <c r="F69" s="18">
        <f>IF(D69&lt;=0," ",IF(D69/C69*100&gt;200,"СВ.200",D69/C69))</f>
        <v>1.1419039167839691</v>
      </c>
      <c r="G69" s="18">
        <f t="shared" si="213"/>
        <v>1.038809214681327</v>
      </c>
      <c r="H69" s="37">
        <f>SUM(H70:H74)</f>
        <v>15799820</v>
      </c>
      <c r="I69" s="37">
        <f>SUM(I70:I74)</f>
        <v>18056367.710000001</v>
      </c>
      <c r="J69" s="30">
        <v>17665041.779999997</v>
      </c>
      <c r="K69" s="18">
        <f t="shared" ref="K69:K94" si="282">IF(I69&lt;=0," ",IF(I69/H69*100&gt;200,"СВ.200",I69/H69))</f>
        <v>1.1428211023923058</v>
      </c>
      <c r="L69" s="18">
        <f t="shared" ref="L69:L127" si="283">IF(J69=0," ",IF(I69/J69*100&gt;200,"св.200",I69/J69))</f>
        <v>1.0221525618152263</v>
      </c>
      <c r="M69" s="37">
        <f>SUM(M70:M74)</f>
        <v>13806572</v>
      </c>
      <c r="N69" s="37">
        <f>SUM(N70:N74)</f>
        <v>16424170.999999998</v>
      </c>
      <c r="O69" s="37">
        <v>14287004.869999999</v>
      </c>
      <c r="P69" s="18">
        <f t="shared" si="93"/>
        <v>1.1895907977736977</v>
      </c>
      <c r="Q69" s="18">
        <f t="shared" si="118"/>
        <v>1.1495881151750458</v>
      </c>
      <c r="R69" s="37">
        <f>SUM(R70:R74)</f>
        <v>502663</v>
      </c>
      <c r="S69" s="37">
        <f>SUM(S70:S74)</f>
        <v>599714.68999999994</v>
      </c>
      <c r="T69" s="37">
        <v>560850.32999999996</v>
      </c>
      <c r="U69" s="18">
        <f t="shared" si="94"/>
        <v>1.1930750622186235</v>
      </c>
      <c r="V69" s="18">
        <f t="shared" si="119"/>
        <v>1.0692954214718924</v>
      </c>
      <c r="W69" s="37">
        <f>SUM(W70:W74)</f>
        <v>186995</v>
      </c>
      <c r="X69" s="37">
        <f>SUM(X70:X74)</f>
        <v>-176608.52</v>
      </c>
      <c r="Y69" s="37">
        <v>1379553.75</v>
      </c>
      <c r="Z69" s="18" t="str">
        <f t="shared" si="95"/>
        <v xml:space="preserve"> </v>
      </c>
      <c r="AA69" s="18">
        <f t="shared" si="120"/>
        <v>-0.12801858572020117</v>
      </c>
      <c r="AB69" s="37">
        <f>SUM(AB70:AB74)</f>
        <v>308842</v>
      </c>
      <c r="AC69" s="37">
        <f>SUM(AC70:AC74)</f>
        <v>475526.54</v>
      </c>
      <c r="AD69" s="37">
        <v>256730.59999999998</v>
      </c>
      <c r="AE69" s="18">
        <f t="shared" si="96"/>
        <v>1.5397081355515116</v>
      </c>
      <c r="AF69" s="18">
        <f t="shared" si="121"/>
        <v>1.8522394291915338</v>
      </c>
      <c r="AG69" s="37">
        <f>SUM(AG70:AG74)</f>
        <v>994748</v>
      </c>
      <c r="AH69" s="37">
        <f>SUM(AH70:AH74)</f>
        <v>733564</v>
      </c>
      <c r="AI69" s="37">
        <v>1180902.23</v>
      </c>
      <c r="AJ69" s="18">
        <f t="shared" si="97"/>
        <v>0.73743701922496951</v>
      </c>
      <c r="AK69" s="18">
        <f t="shared" si="122"/>
        <v>0.62118944427770284</v>
      </c>
      <c r="AL69" s="37">
        <f>SUM(AL70:AL74)</f>
        <v>0</v>
      </c>
      <c r="AM69" s="37">
        <f>SUM(AM70:AM74)</f>
        <v>0</v>
      </c>
      <c r="AN69" s="37">
        <v>0</v>
      </c>
      <c r="AO69" s="18" t="str">
        <f t="shared" si="98"/>
        <v xml:space="preserve"> </v>
      </c>
      <c r="AP69" s="18" t="str">
        <f t="shared" si="123"/>
        <v xml:space="preserve"> </v>
      </c>
      <c r="AQ69" s="37">
        <f>SUM(AQ70:AQ74)</f>
        <v>582340.85</v>
      </c>
      <c r="AR69" s="37">
        <f>SUM(AR70:AR74)</f>
        <v>650485.92999999993</v>
      </c>
      <c r="AS69" s="37">
        <v>342936.37</v>
      </c>
      <c r="AT69" s="18">
        <f t="shared" si="99"/>
        <v>1.1170192336670182</v>
      </c>
      <c r="AU69" s="18">
        <f t="shared" si="124"/>
        <v>1.8968123153575107</v>
      </c>
      <c r="AV69" s="37">
        <f>SUM(AV70:AV74)</f>
        <v>85000</v>
      </c>
      <c r="AW69" s="37">
        <f>SUM(AW70:AW74)</f>
        <v>119024.91</v>
      </c>
      <c r="AX69" s="37">
        <v>124952.65</v>
      </c>
      <c r="AY69" s="18">
        <f t="shared" si="100"/>
        <v>1.4002930588235294</v>
      </c>
      <c r="AZ69" s="18">
        <f t="shared" si="125"/>
        <v>0.95256010976958083</v>
      </c>
      <c r="BA69" s="37">
        <f>SUM(BA70:BA74)</f>
        <v>116541.09</v>
      </c>
      <c r="BB69" s="37">
        <f>SUM(BB70:BB74)</f>
        <v>116541.09</v>
      </c>
      <c r="BC69" s="37">
        <v>41045.15</v>
      </c>
      <c r="BD69" s="18">
        <f t="shared" si="101"/>
        <v>1</v>
      </c>
      <c r="BE69" s="18" t="str">
        <f t="shared" si="126"/>
        <v>св.200</v>
      </c>
      <c r="BF69" s="37">
        <f>SUM(BF70:BF74)</f>
        <v>0</v>
      </c>
      <c r="BG69" s="37">
        <f>SUM(BG70:BG74)</f>
        <v>0</v>
      </c>
      <c r="BH69" s="37">
        <v>0</v>
      </c>
      <c r="BI69" s="18" t="str">
        <f t="shared" si="102"/>
        <v xml:space="preserve"> </v>
      </c>
      <c r="BJ69" s="18" t="str">
        <f t="shared" si="127"/>
        <v xml:space="preserve"> </v>
      </c>
      <c r="BK69" s="37">
        <f>SUM(BK70:BK74)</f>
        <v>0</v>
      </c>
      <c r="BL69" s="37">
        <f>SUM(BL70:BL74)</f>
        <v>0</v>
      </c>
      <c r="BM69" s="37">
        <v>0</v>
      </c>
      <c r="BN69" s="18" t="str">
        <f t="shared" si="103"/>
        <v xml:space="preserve"> </v>
      </c>
      <c r="BO69" s="18" t="str">
        <f t="shared" si="128"/>
        <v xml:space="preserve"> </v>
      </c>
      <c r="BP69" s="37">
        <f>SUM(BP70:BP74)</f>
        <v>10000</v>
      </c>
      <c r="BQ69" s="37">
        <f>SUM(BQ70:BQ74)</f>
        <v>20623.63</v>
      </c>
      <c r="BR69" s="37">
        <v>20832.580000000002</v>
      </c>
      <c r="BS69" s="18" t="str">
        <f t="shared" si="104"/>
        <v>СВ.200</v>
      </c>
      <c r="BT69" s="18">
        <f t="shared" si="129"/>
        <v>0.98997003731654931</v>
      </c>
      <c r="BU69" s="37">
        <f>SUM(BU70:BU74)</f>
        <v>101000</v>
      </c>
      <c r="BV69" s="37">
        <f>SUM(BV70:BV74)</f>
        <v>125200</v>
      </c>
      <c r="BW69" s="37">
        <v>95600</v>
      </c>
      <c r="BX69" s="18">
        <f t="shared" si="105"/>
        <v>1.2396039603960396</v>
      </c>
      <c r="BY69" s="18">
        <f t="shared" si="130"/>
        <v>1.3096234309623431</v>
      </c>
      <c r="BZ69" s="37">
        <f>SUM(BZ70:BZ74)</f>
        <v>171175.83</v>
      </c>
      <c r="CA69" s="37">
        <f>SUM(CA70:CA74)</f>
        <v>171175.83</v>
      </c>
      <c r="CB69" s="37">
        <v>0</v>
      </c>
      <c r="CC69" s="18">
        <f t="shared" si="106"/>
        <v>1</v>
      </c>
      <c r="CD69" s="18" t="str">
        <f t="shared" si="131"/>
        <v xml:space="preserve"> </v>
      </c>
      <c r="CE69" s="37">
        <f>SUM(CE70:CE74)</f>
        <v>96623</v>
      </c>
      <c r="CF69" s="37">
        <f>SUM(CF70:CF74)</f>
        <v>95919.540000000008</v>
      </c>
      <c r="CG69" s="21">
        <v>7789.36</v>
      </c>
      <c r="CH69" s="18">
        <f t="shared" si="107"/>
        <v>0.99271953882615949</v>
      </c>
      <c r="CI69" s="18" t="str">
        <f t="shared" si="132"/>
        <v>св.200</v>
      </c>
      <c r="CJ69" s="37">
        <f>SUM(CJ70:CJ74)</f>
        <v>35000</v>
      </c>
      <c r="CK69" s="37">
        <f>SUM(CK70:CK74)</f>
        <v>34296.54</v>
      </c>
      <c r="CL69" s="37">
        <v>7789.36</v>
      </c>
      <c r="CM69" s="18">
        <f t="shared" si="108"/>
        <v>0.97990114285714291</v>
      </c>
      <c r="CN69" s="18" t="str">
        <f t="shared" si="133"/>
        <v>св.200</v>
      </c>
      <c r="CO69" s="37">
        <f>SUM(CO70:CO74)</f>
        <v>61623</v>
      </c>
      <c r="CP69" s="37">
        <f>SUM(CP70:CP74)</f>
        <v>61623</v>
      </c>
      <c r="CQ69" s="37">
        <v>0</v>
      </c>
      <c r="CR69" s="18">
        <f t="shared" si="109"/>
        <v>1</v>
      </c>
      <c r="CS69" s="18" t="str">
        <f t="shared" si="134"/>
        <v xml:space="preserve"> </v>
      </c>
      <c r="CT69" s="37">
        <f>SUM(CT70:CT74)</f>
        <v>0</v>
      </c>
      <c r="CU69" s="37">
        <f>SUM(CU70:CU74)</f>
        <v>0</v>
      </c>
      <c r="CV69" s="37">
        <v>0</v>
      </c>
      <c r="CW69" s="18" t="str">
        <f t="shared" si="110"/>
        <v xml:space="preserve"> </v>
      </c>
      <c r="CX69" s="18" t="str">
        <f t="shared" si="135"/>
        <v xml:space="preserve"> </v>
      </c>
      <c r="CY69" s="37">
        <f>SUM(CY70:CY74)</f>
        <v>0</v>
      </c>
      <c r="CZ69" s="37">
        <f>SUM(CZ70:CZ74)</f>
        <v>0</v>
      </c>
      <c r="DA69" s="37">
        <v>0</v>
      </c>
      <c r="DB69" s="18" t="str">
        <f t="shared" si="111"/>
        <v xml:space="preserve"> </v>
      </c>
      <c r="DC69" s="18" t="str">
        <f t="shared" si="136"/>
        <v xml:space="preserve"> </v>
      </c>
      <c r="DD69" s="37">
        <f>SUM(DD70:DD74)</f>
        <v>0</v>
      </c>
      <c r="DE69" s="37">
        <f>SUM(DE70:DE74)</f>
        <v>0</v>
      </c>
      <c r="DF69" s="37">
        <v>52716.630000000005</v>
      </c>
      <c r="DG69" s="18" t="str">
        <f t="shared" si="112"/>
        <v xml:space="preserve"> </v>
      </c>
      <c r="DH69" s="18">
        <f t="shared" si="113"/>
        <v>0</v>
      </c>
      <c r="DI69" s="37">
        <f>SUM(DI70:DI74)</f>
        <v>0</v>
      </c>
      <c r="DJ69" s="37">
        <v>0</v>
      </c>
      <c r="DK69" s="18" t="str">
        <f t="shared" si="137"/>
        <v xml:space="preserve"> </v>
      </c>
      <c r="DL69" s="37">
        <f>SUM(DL70:DL74)</f>
        <v>0</v>
      </c>
      <c r="DM69" s="37">
        <f>SUM(DM70:DM74)</f>
        <v>0</v>
      </c>
      <c r="DN69" s="37">
        <v>0</v>
      </c>
      <c r="DO69" s="18" t="str">
        <f t="shared" si="114"/>
        <v xml:space="preserve"> </v>
      </c>
      <c r="DP69" s="18" t="str">
        <f t="shared" si="138"/>
        <v xml:space="preserve"> </v>
      </c>
      <c r="DQ69" s="37">
        <f>SUM(DQ70:DQ74)</f>
        <v>0</v>
      </c>
      <c r="DR69" s="37">
        <f>SUM(DR70:DR74)</f>
        <v>0</v>
      </c>
      <c r="DS69" s="37">
        <v>0</v>
      </c>
      <c r="DT69" s="18" t="str">
        <f t="shared" si="115"/>
        <v xml:space="preserve"> </v>
      </c>
      <c r="DU69" s="18" t="str">
        <f t="shared" si="139"/>
        <v xml:space="preserve"> </v>
      </c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</row>
    <row r="70" spans="1:144" s="11" customFormat="1" ht="15.75" customHeight="1" outlineLevel="1" x14ac:dyDescent="0.25">
      <c r="A70" s="10">
        <v>55</v>
      </c>
      <c r="B70" s="6" t="s">
        <v>108</v>
      </c>
      <c r="C70" s="19">
        <f t="shared" ref="C70" si="284">H70+AQ70</f>
        <v>14697848</v>
      </c>
      <c r="D70" s="19">
        <f t="shared" ref="D70" si="285">I70+AR70</f>
        <v>17282024.919999998</v>
      </c>
      <c r="E70" s="19">
        <v>15296378.380000001</v>
      </c>
      <c r="F70" s="20">
        <f>IF(D70&lt;=0," ",IF(D70/C70*100&gt;200,"СВ.200",D70/C70))</f>
        <v>1.1758200874032714</v>
      </c>
      <c r="G70" s="20">
        <f t="shared" ref="G70:G101" si="286">IF(E70=0," ",IF(D70/E70*100&gt;200,"св.200",D70/E70))</f>
        <v>1.129811546934288</v>
      </c>
      <c r="H70" s="19">
        <f t="shared" ref="H70" si="287">M70+R70+W70+AB70+AG70+AL70</f>
        <v>14466848</v>
      </c>
      <c r="I70" s="19">
        <f t="shared" ref="I70" si="288">N70+S70+X70+AC70+AH70+AM70</f>
        <v>16982879.84</v>
      </c>
      <c r="J70" s="16">
        <v>15032911.59</v>
      </c>
      <c r="K70" s="20">
        <f t="shared" si="282"/>
        <v>1.173917071638549</v>
      </c>
      <c r="L70" s="20">
        <f t="shared" si="283"/>
        <v>1.129713278650367</v>
      </c>
      <c r="M70" s="19">
        <v>13387200</v>
      </c>
      <c r="N70" s="19">
        <v>15900021.449999999</v>
      </c>
      <c r="O70" s="25">
        <v>13833043.58</v>
      </c>
      <c r="P70" s="20">
        <f t="shared" ref="P70:P81" si="289">IF(N70&lt;=0," ",IF(N70/M70*100&gt;200,"СВ.200",N70/M70))</f>
        <v>1.1877032874686266</v>
      </c>
      <c r="Q70" s="20">
        <f t="shared" si="118"/>
        <v>1.1494232168102516</v>
      </c>
      <c r="R70" s="19">
        <v>502663</v>
      </c>
      <c r="S70" s="19">
        <v>599714.68999999994</v>
      </c>
      <c r="T70" s="25">
        <v>560850.32999999996</v>
      </c>
      <c r="U70" s="20">
        <f t="shared" ref="U70:U81" si="290">IF(S70&lt;=0," ",IF(S70/R70*100&gt;200,"СВ.200",S70/R70))</f>
        <v>1.1930750622186235</v>
      </c>
      <c r="V70" s="20">
        <f t="shared" si="119"/>
        <v>1.0692954214718924</v>
      </c>
      <c r="W70" s="19">
        <v>22000</v>
      </c>
      <c r="X70" s="19">
        <v>744</v>
      </c>
      <c r="Y70" s="25"/>
      <c r="Z70" s="20">
        <f t="shared" ref="Z70:Z81" si="291">IF(X70&lt;=0," ",IF(X70/W70*100&gt;200,"СВ.200",X70/W70))</f>
        <v>3.3818181818181817E-2</v>
      </c>
      <c r="AA70" s="20" t="str">
        <f t="shared" si="120"/>
        <v xml:space="preserve"> </v>
      </c>
      <c r="AB70" s="19">
        <v>55000</v>
      </c>
      <c r="AC70" s="19">
        <v>169412.47</v>
      </c>
      <c r="AD70" s="25">
        <v>152745.87</v>
      </c>
      <c r="AE70" s="20" t="str">
        <f t="shared" ref="AE70:AE81" si="292">IF(AC70&lt;=0," ",IF(AC70/AB70*100&gt;200,"СВ.200",AC70/AB70))</f>
        <v>СВ.200</v>
      </c>
      <c r="AF70" s="20">
        <f t="shared" si="121"/>
        <v>1.1091132611310539</v>
      </c>
      <c r="AG70" s="19">
        <v>499985</v>
      </c>
      <c r="AH70" s="19">
        <v>312987.23</v>
      </c>
      <c r="AI70" s="25">
        <v>486271.81</v>
      </c>
      <c r="AJ70" s="20">
        <f t="shared" ref="AJ70:AJ81" si="293">IF(AH70&lt;=0," ",IF(AH70/AG70*100&gt;200,"СВ.200",AH70/AG70))</f>
        <v>0.6259932397971939</v>
      </c>
      <c r="AK70" s="20">
        <f t="shared" si="122"/>
        <v>0.64364666748829213</v>
      </c>
      <c r="AL70" s="19"/>
      <c r="AM70" s="19"/>
      <c r="AN70" s="25"/>
      <c r="AO70" s="20" t="str">
        <f t="shared" ref="AO70:AO81" si="294">IF(AM70&lt;=0," ",IF(AM70/AL70*100&gt;200,"СВ.200",AM70/AL70))</f>
        <v xml:space="preserve"> </v>
      </c>
      <c r="AP70" s="20" t="str">
        <f t="shared" si="123"/>
        <v xml:space="preserve"> </v>
      </c>
      <c r="AQ70" s="19">
        <f t="shared" ref="AQ70" si="295">AV70+BA70+BF70+BK70+BP70+BU70+BZ70+CE70+CT70+CY70+DD70+DL70+DQ70</f>
        <v>231000</v>
      </c>
      <c r="AR70" s="19">
        <f t="shared" ref="AR70" si="296">AW70+BB70+BG70+BL70+BQ70+BV70+CA70+CF70+CU70+CZ70+DE70+DI70+DM70+DR70</f>
        <v>299145.08</v>
      </c>
      <c r="AS70" s="34">
        <v>263466.78999999998</v>
      </c>
      <c r="AT70" s="20">
        <f t="shared" ref="AT70:AT81" si="297">IF(AR70&lt;=0," ",IF(AR70/AQ70*100&gt;200,"СВ.200",AR70/AQ70))</f>
        <v>1.2950003463203463</v>
      </c>
      <c r="AU70" s="20">
        <f t="shared" si="124"/>
        <v>1.1354185474381802</v>
      </c>
      <c r="AV70" s="19">
        <v>85000</v>
      </c>
      <c r="AW70" s="19">
        <v>119024.91</v>
      </c>
      <c r="AX70" s="25">
        <v>124952.65</v>
      </c>
      <c r="AY70" s="20">
        <f t="shared" ref="AY70:AY81" si="298">IF(AW70&lt;=0," ",IF(AW70/AV70*100&gt;200,"СВ.200",AW70/AV70))</f>
        <v>1.4002930588235294</v>
      </c>
      <c r="AZ70" s="20">
        <f t="shared" si="125"/>
        <v>0.95256010976958083</v>
      </c>
      <c r="BA70" s="19"/>
      <c r="BB70" s="19"/>
      <c r="BC70" s="25"/>
      <c r="BD70" s="20" t="str">
        <f t="shared" ref="BD70:BD81" si="299">IF(BB70&lt;=0," ",IF(BB70/BA70*100&gt;200,"СВ.200",BB70/BA70))</f>
        <v xml:space="preserve"> </v>
      </c>
      <c r="BE70" s="20" t="str">
        <f t="shared" si="126"/>
        <v xml:space="preserve"> </v>
      </c>
      <c r="BF70" s="19"/>
      <c r="BG70" s="19"/>
      <c r="BH70" s="25"/>
      <c r="BI70" s="20" t="str">
        <f t="shared" ref="BI70:BI81" si="300">IF(BG70&lt;=0," ",IF(BG70/BF70*100&gt;200,"СВ.200",BG70/BF70))</f>
        <v xml:space="preserve"> </v>
      </c>
      <c r="BJ70" s="20" t="str">
        <f t="shared" si="127"/>
        <v xml:space="preserve"> </v>
      </c>
      <c r="BK70" s="19"/>
      <c r="BL70" s="19"/>
      <c r="BM70" s="25"/>
      <c r="BN70" s="20" t="str">
        <f t="shared" ref="BN70:BN81" si="301">IF(BL70&lt;=0," ",IF(BL70/BK70*100&gt;200,"СВ.200",BL70/BK70))</f>
        <v xml:space="preserve"> </v>
      </c>
      <c r="BO70" s="20" t="str">
        <f t="shared" si="128"/>
        <v xml:space="preserve"> </v>
      </c>
      <c r="BP70" s="19">
        <v>10000</v>
      </c>
      <c r="BQ70" s="19">
        <v>20623.63</v>
      </c>
      <c r="BR70" s="25">
        <v>20832.580000000002</v>
      </c>
      <c r="BS70" s="20" t="str">
        <f t="shared" ref="BS70:BS81" si="302">IF(BQ70&lt;=0," ",IF(BQ70/BP70*100&gt;200,"СВ.200",BQ70/BP70))</f>
        <v>СВ.200</v>
      </c>
      <c r="BT70" s="20">
        <f t="shared" si="129"/>
        <v>0.98997003731654931</v>
      </c>
      <c r="BU70" s="19">
        <v>101000</v>
      </c>
      <c r="BV70" s="19">
        <v>125200</v>
      </c>
      <c r="BW70" s="25">
        <v>95600</v>
      </c>
      <c r="BX70" s="20">
        <f t="shared" ref="BX70:BX81" si="303">IF(BV70&lt;=0," ",IF(BV70/BU70*100&gt;200,"СВ.200",BV70/BU70))</f>
        <v>1.2396039603960396</v>
      </c>
      <c r="BY70" s="20">
        <f t="shared" si="130"/>
        <v>1.3096234309623431</v>
      </c>
      <c r="BZ70" s="19"/>
      <c r="CA70" s="19"/>
      <c r="CB70" s="25"/>
      <c r="CC70" s="20" t="str">
        <f t="shared" ref="CC70:CC81" si="304">IF(CA70&lt;=0," ",IF(CA70/BZ70*100&gt;200,"СВ.200",CA70/BZ70))</f>
        <v xml:space="preserve"> </v>
      </c>
      <c r="CD70" s="20" t="str">
        <f t="shared" si="131"/>
        <v xml:space="preserve"> </v>
      </c>
      <c r="CE70" s="19">
        <f t="shared" ref="CE70" si="305">CJ70+CO70</f>
        <v>35000</v>
      </c>
      <c r="CF70" s="19">
        <f t="shared" ref="CF70" si="306">CK70+CP70</f>
        <v>34296.54</v>
      </c>
      <c r="CG70" s="19">
        <v>7789.36</v>
      </c>
      <c r="CH70" s="20">
        <f t="shared" ref="CH70:CH81" si="307">IF(CF70&lt;=0," ",IF(CF70/CE70*100&gt;200,"СВ.200",CF70/CE70))</f>
        <v>0.97990114285714291</v>
      </c>
      <c r="CI70" s="20" t="str">
        <f t="shared" si="132"/>
        <v>св.200</v>
      </c>
      <c r="CJ70" s="19">
        <v>35000</v>
      </c>
      <c r="CK70" s="19">
        <v>34296.54</v>
      </c>
      <c r="CL70" s="25">
        <v>7789.36</v>
      </c>
      <c r="CM70" s="20">
        <f t="shared" ref="CM70:CM81" si="308">IF(CK70&lt;=0," ",IF(CK70/CJ70*100&gt;200,"СВ.200",CK70/CJ70))</f>
        <v>0.97990114285714291</v>
      </c>
      <c r="CN70" s="20" t="str">
        <f t="shared" si="133"/>
        <v>св.200</v>
      </c>
      <c r="CO70" s="19"/>
      <c r="CP70" s="19"/>
      <c r="CQ70" s="25"/>
      <c r="CR70" s="20" t="str">
        <f t="shared" ref="CR70:CR81" si="309">IF(CP70&lt;=0," ",IF(CP70/CO70*100&gt;200,"СВ.200",CP70/CO70))</f>
        <v xml:space="preserve"> </v>
      </c>
      <c r="CS70" s="20" t="str">
        <f t="shared" si="134"/>
        <v xml:space="preserve"> </v>
      </c>
      <c r="CT70" s="19"/>
      <c r="CU70" s="19"/>
      <c r="CV70" s="25"/>
      <c r="CW70" s="20" t="str">
        <f t="shared" ref="CW70:CW81" si="310">IF(CU70&lt;=0," ",IF(CU70/CT70*100&gt;200,"СВ.200",CU70/CT70))</f>
        <v xml:space="preserve"> </v>
      </c>
      <c r="CX70" s="20" t="str">
        <f t="shared" si="135"/>
        <v xml:space="preserve"> </v>
      </c>
      <c r="CY70" s="19"/>
      <c r="CZ70" s="19"/>
      <c r="DA70" s="25"/>
      <c r="DB70" s="20" t="str">
        <f t="shared" ref="DB70:DB81" si="311">IF(CZ70&lt;=0," ",IF(CZ70/CY70*100&gt;200,"СВ.200",CZ70/CY70))</f>
        <v xml:space="preserve"> </v>
      </c>
      <c r="DC70" s="20" t="str">
        <f t="shared" si="136"/>
        <v xml:space="preserve"> </v>
      </c>
      <c r="DD70" s="19"/>
      <c r="DE70" s="19"/>
      <c r="DF70" s="25">
        <v>14292.2</v>
      </c>
      <c r="DG70" s="20" t="str">
        <f t="shared" ref="DG70:DG81" si="312">IF(DE70&lt;=0," ",IF(DE70/DD70*100&gt;200,"СВ.200",DE70/DD70))</f>
        <v xml:space="preserve"> </v>
      </c>
      <c r="DH70" s="20">
        <f t="shared" si="113"/>
        <v>0</v>
      </c>
      <c r="DI70" s="19"/>
      <c r="DJ70" s="25"/>
      <c r="DK70" s="42" t="str">
        <f t="shared" si="137"/>
        <v xml:space="preserve"> </v>
      </c>
      <c r="DL70" s="19"/>
      <c r="DM70" s="19"/>
      <c r="DN70" s="25"/>
      <c r="DO70" s="20" t="str">
        <f t="shared" ref="DO70:DO81" si="313">IF(DM70&lt;=0," ",IF(DM70/DL70*100&gt;200,"СВ.200",DM70/DL70))</f>
        <v xml:space="preserve"> </v>
      </c>
      <c r="DP70" s="20" t="str">
        <f t="shared" si="138"/>
        <v xml:space="preserve"> </v>
      </c>
      <c r="DQ70" s="19"/>
      <c r="DR70" s="19"/>
      <c r="DS70" s="25"/>
      <c r="DT70" s="20" t="str">
        <f t="shared" ref="DT70:DT81" si="314">IF(DR70&lt;=0," ",IF(DR70/DQ70*100&gt;200,"СВ.200",DR70/DQ70))</f>
        <v xml:space="preserve"> </v>
      </c>
      <c r="DU70" s="20" t="str">
        <f t="shared" si="139"/>
        <v xml:space="preserve"> </v>
      </c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</row>
    <row r="71" spans="1:144" s="11" customFormat="1" ht="15" customHeight="1" outlineLevel="1" x14ac:dyDescent="0.25">
      <c r="A71" s="10">
        <f>A70+1</f>
        <v>56</v>
      </c>
      <c r="B71" s="6" t="s">
        <v>90</v>
      </c>
      <c r="C71" s="19">
        <f t="shared" ref="C71:C74" si="315">H71+AQ71</f>
        <v>188295.96</v>
      </c>
      <c r="D71" s="19">
        <f t="shared" ref="D71:D74" si="316">I71+AR71</f>
        <v>188506.25999999998</v>
      </c>
      <c r="E71" s="19">
        <v>168235.02</v>
      </c>
      <c r="F71" s="20">
        <f>IF(D71&lt;=0," ",IF(D71/C71*100&gt;200,"СВ.200",D71/C71))</f>
        <v>1.0011168588003694</v>
      </c>
      <c r="G71" s="20">
        <f t="shared" si="286"/>
        <v>1.1204935809440864</v>
      </c>
      <c r="H71" s="19">
        <f t="shared" ref="H71:H74" si="317">M71+R71+W71+AB71+AG71+AL71</f>
        <v>183900</v>
      </c>
      <c r="I71" s="19">
        <f t="shared" ref="I71:I74" si="318">N71+S71+X71+AC71+AH71+AM71</f>
        <v>184110.3</v>
      </c>
      <c r="J71" s="16">
        <v>163839.06</v>
      </c>
      <c r="K71" s="20">
        <f t="shared" si="282"/>
        <v>1.0011435562805873</v>
      </c>
      <c r="L71" s="20">
        <f t="shared" si="283"/>
        <v>1.1237265399349825</v>
      </c>
      <c r="M71" s="19">
        <v>38185</v>
      </c>
      <c r="N71" s="19">
        <v>38909.19</v>
      </c>
      <c r="O71" s="25">
        <v>43115.99</v>
      </c>
      <c r="P71" s="20">
        <f t="shared" si="289"/>
        <v>1.0189653005106718</v>
      </c>
      <c r="Q71" s="20">
        <f t="shared" ref="Q71:Q81" si="319">IF(O71=0," ",IF(N71/O71*100&gt;200,"св.200",N71/O71))</f>
        <v>0.90243062956457698</v>
      </c>
      <c r="R71" s="19"/>
      <c r="S71" s="19"/>
      <c r="T71" s="25"/>
      <c r="U71" s="20" t="str">
        <f t="shared" si="290"/>
        <v xml:space="preserve"> </v>
      </c>
      <c r="V71" s="20" t="str">
        <f t="shared" ref="V71:V81" si="320">IF(T71=0," ",IF(S71/T71*100&gt;200,"св.200",S71/T71))</f>
        <v xml:space="preserve"> </v>
      </c>
      <c r="W71" s="19">
        <v>51395</v>
      </c>
      <c r="X71" s="19">
        <v>51398.68</v>
      </c>
      <c r="Y71" s="25">
        <v>33506.85</v>
      </c>
      <c r="Z71" s="20">
        <f t="shared" si="291"/>
        <v>1.0000716022959433</v>
      </c>
      <c r="AA71" s="20">
        <f t="shared" ref="AA71:AA81" si="321">IF(Y71=0," ",IF(X71/Y71*100&gt;200,"св.200",X71/Y71))</f>
        <v>1.5339752916194749</v>
      </c>
      <c r="AB71" s="19">
        <v>6000</v>
      </c>
      <c r="AC71" s="19">
        <v>6262.57</v>
      </c>
      <c r="AD71" s="25">
        <v>3618.01</v>
      </c>
      <c r="AE71" s="20">
        <f t="shared" si="292"/>
        <v>1.0437616666666667</v>
      </c>
      <c r="AF71" s="20">
        <f t="shared" ref="AF71:AF81" si="322">IF(AD71=0," ",IF(AC71/AD71*100&gt;200,"св.200",AC71/AD71))</f>
        <v>1.730943253335397</v>
      </c>
      <c r="AG71" s="19">
        <v>88320</v>
      </c>
      <c r="AH71" s="19">
        <v>87539.86</v>
      </c>
      <c r="AI71" s="25">
        <v>83598.210000000006</v>
      </c>
      <c r="AJ71" s="20">
        <f t="shared" si="293"/>
        <v>0.99116689311594208</v>
      </c>
      <c r="AK71" s="20">
        <f t="shared" ref="AK71:AK81" si="323">IF(AI71=0," ",IF(AH71/AI71*100&gt;200,"св.200",AH71/AI71))</f>
        <v>1.0471499329949767</v>
      </c>
      <c r="AL71" s="19"/>
      <c r="AM71" s="19"/>
      <c r="AN71" s="25"/>
      <c r="AO71" s="20" t="str">
        <f t="shared" si="294"/>
        <v xml:space="preserve"> </v>
      </c>
      <c r="AP71" s="20" t="str">
        <f t="shared" ref="AP71:AP81" si="324">IF(AN71=0," ",IF(AM71/AN71*100&gt;200,"св.200",AM71/AN71))</f>
        <v xml:space="preserve"> </v>
      </c>
      <c r="AQ71" s="19">
        <f t="shared" ref="AQ71:AQ74" si="325">AV71+BA71+BF71+BK71+BP71+BU71+BZ71+CE71+CT71+CY71+DD71+DL71+DQ71</f>
        <v>4395.96</v>
      </c>
      <c r="AR71" s="19">
        <f t="shared" ref="AR71:AR74" si="326">AW71+BB71+BG71+BL71+BQ71+BV71+CA71+CF71+CU71+CZ71+DE71+DI71+DM71+DR71</f>
        <v>4395.96</v>
      </c>
      <c r="AS71" s="34">
        <v>4395.96</v>
      </c>
      <c r="AT71" s="20">
        <f t="shared" si="297"/>
        <v>1</v>
      </c>
      <c r="AU71" s="20">
        <f t="shared" ref="AU71:AU81" si="327">IF(AS71=0," ",IF(AR71/AS71*100&gt;200,"св.200",AR71/AS71))</f>
        <v>1</v>
      </c>
      <c r="AV71" s="19"/>
      <c r="AW71" s="19"/>
      <c r="AX71" s="25"/>
      <c r="AY71" s="20" t="str">
        <f t="shared" si="298"/>
        <v xml:space="preserve"> </v>
      </c>
      <c r="AZ71" s="20" t="str">
        <f t="shared" ref="AZ71:AZ81" si="328">IF(AX71=0," ",IF(AW71/AX71*100&gt;200,"св.200",AW71/AX71))</f>
        <v xml:space="preserve"> </v>
      </c>
      <c r="BA71" s="19">
        <v>4395.96</v>
      </c>
      <c r="BB71" s="19">
        <v>4395.96</v>
      </c>
      <c r="BC71" s="25">
        <v>4395.96</v>
      </c>
      <c r="BD71" s="20">
        <f t="shared" si="299"/>
        <v>1</v>
      </c>
      <c r="BE71" s="20">
        <f t="shared" ref="BE71:BE81" si="329">IF(BC71=0," ",IF(BB71/BC71*100&gt;200,"св.200",BB71/BC71))</f>
        <v>1</v>
      </c>
      <c r="BF71" s="19"/>
      <c r="BG71" s="19"/>
      <c r="BH71" s="25"/>
      <c r="BI71" s="20" t="str">
        <f t="shared" si="300"/>
        <v xml:space="preserve"> </v>
      </c>
      <c r="BJ71" s="20" t="str">
        <f t="shared" ref="BJ71:BJ81" si="330">IF(BH71=0," ",IF(BG71/BH71*100&gt;200,"св.200",BG71/BH71))</f>
        <v xml:space="preserve"> </v>
      </c>
      <c r="BK71" s="19"/>
      <c r="BL71" s="19"/>
      <c r="BM71" s="25"/>
      <c r="BN71" s="20" t="str">
        <f t="shared" si="301"/>
        <v xml:space="preserve"> </v>
      </c>
      <c r="BO71" s="20" t="str">
        <f t="shared" ref="BO71:BO81" si="331">IF(BM71=0," ",IF(BL71/BM71*100&gt;200,"св.200",BL71/BM71))</f>
        <v xml:space="preserve"> </v>
      </c>
      <c r="BP71" s="19"/>
      <c r="BQ71" s="19"/>
      <c r="BR71" s="25"/>
      <c r="BS71" s="20" t="str">
        <f t="shared" si="302"/>
        <v xml:space="preserve"> </v>
      </c>
      <c r="BT71" s="20" t="str">
        <f t="shared" ref="BT71:BT81" si="332">IF(BR71=0," ",IF(BQ71/BR71*100&gt;200,"св.200",BQ71/BR71))</f>
        <v xml:space="preserve"> </v>
      </c>
      <c r="BU71" s="19"/>
      <c r="BV71" s="19"/>
      <c r="BW71" s="25"/>
      <c r="BX71" s="20" t="str">
        <f t="shared" si="303"/>
        <v xml:space="preserve"> </v>
      </c>
      <c r="BY71" s="20" t="str">
        <f t="shared" ref="BY71:BY81" si="333">IF(BW71=0," ",IF(BV71/BW71*100&gt;200,"св.200",BV71/BW71))</f>
        <v xml:space="preserve"> </v>
      </c>
      <c r="BZ71" s="19"/>
      <c r="CA71" s="19"/>
      <c r="CB71" s="25"/>
      <c r="CC71" s="20" t="str">
        <f t="shared" si="304"/>
        <v xml:space="preserve"> </v>
      </c>
      <c r="CD71" s="20" t="str">
        <f t="shared" ref="CD71:CD81" si="334">IF(CB71=0," ",IF(CA71/CB71*100&gt;200,"св.200",CA71/CB71))</f>
        <v xml:space="preserve"> </v>
      </c>
      <c r="CE71" s="19">
        <f t="shared" ref="CE71:CE74" si="335">CJ71+CO71</f>
        <v>0</v>
      </c>
      <c r="CF71" s="19">
        <f t="shared" ref="CF71:CF74" si="336">CK71+CP71</f>
        <v>0</v>
      </c>
      <c r="CG71" s="19"/>
      <c r="CH71" s="20" t="str">
        <f t="shared" si="307"/>
        <v xml:space="preserve"> </v>
      </c>
      <c r="CI71" s="20" t="str">
        <f t="shared" ref="CI71:CI81" si="337">IF(CG71=0," ",IF(CF71/CG71*100&gt;200,"св.200",CF71/CG71))</f>
        <v xml:space="preserve"> </v>
      </c>
      <c r="CJ71" s="19"/>
      <c r="CK71" s="19"/>
      <c r="CL71" s="25"/>
      <c r="CM71" s="20" t="str">
        <f t="shared" si="308"/>
        <v xml:space="preserve"> </v>
      </c>
      <c r="CN71" s="20" t="str">
        <f t="shared" ref="CN71:CN81" si="338">IF(CL71=0," ",IF(CK71/CL71*100&gt;200,"св.200",CK71/CL71))</f>
        <v xml:space="preserve"> </v>
      </c>
      <c r="CO71" s="19"/>
      <c r="CP71" s="19"/>
      <c r="CQ71" s="25"/>
      <c r="CR71" s="20" t="str">
        <f t="shared" si="309"/>
        <v xml:space="preserve"> </v>
      </c>
      <c r="CS71" s="20" t="str">
        <f t="shared" ref="CS71:CS81" si="339">IF(CQ71=0," ",IF(CP71/CQ71*100&gt;200,"св.200",CP71/CQ71))</f>
        <v xml:space="preserve"> </v>
      </c>
      <c r="CT71" s="19"/>
      <c r="CU71" s="19"/>
      <c r="CV71" s="25"/>
      <c r="CW71" s="20" t="str">
        <f t="shared" si="310"/>
        <v xml:space="preserve"> </v>
      </c>
      <c r="CX71" s="20" t="str">
        <f t="shared" ref="CX71:CX81" si="340">IF(CV71=0," ",IF(CU71/CV71*100&gt;200,"св.200",CU71/CV71))</f>
        <v xml:space="preserve"> </v>
      </c>
      <c r="CY71" s="19"/>
      <c r="CZ71" s="19"/>
      <c r="DA71" s="25"/>
      <c r="DB71" s="20" t="str">
        <f t="shared" si="311"/>
        <v xml:space="preserve"> </v>
      </c>
      <c r="DC71" s="20" t="str">
        <f t="shared" ref="DC71:DC81" si="341">IF(DA71=0," ",IF(CZ71/DA71*100&gt;200,"св.200",CZ71/DA71))</f>
        <v xml:space="preserve"> </v>
      </c>
      <c r="DD71" s="19"/>
      <c r="DE71" s="19"/>
      <c r="DF71" s="25"/>
      <c r="DG71" s="20" t="str">
        <f t="shared" si="312"/>
        <v xml:space="preserve"> </v>
      </c>
      <c r="DH71" s="20" t="str">
        <f t="shared" ref="DH71:DH81" si="342">IF(DF71=0," ",IF(DE71/DF71*100&gt;200,"св.200",DE71/DF71))</f>
        <v xml:space="preserve"> </v>
      </c>
      <c r="DI71" s="19"/>
      <c r="DJ71" s="25"/>
      <c r="DK71" s="42" t="str">
        <f t="shared" ref="DK71:DK134" si="343">IF(DI71=0," ",IF(DI71/DJ71*100&gt;200,"св.200",DI71/DJ71))</f>
        <v xml:space="preserve"> </v>
      </c>
      <c r="DL71" s="19"/>
      <c r="DM71" s="19"/>
      <c r="DN71" s="25"/>
      <c r="DO71" s="20" t="str">
        <f t="shared" si="313"/>
        <v xml:space="preserve"> </v>
      </c>
      <c r="DP71" s="20" t="str">
        <f t="shared" ref="DP71:DP81" si="344">IF(DN71=0," ",IF(DM71/DN71*100&gt;200,"св.200",DM71/DN71))</f>
        <v xml:space="preserve"> </v>
      </c>
      <c r="DQ71" s="19"/>
      <c r="DR71" s="19"/>
      <c r="DS71" s="25"/>
      <c r="DT71" s="20" t="str">
        <f t="shared" si="314"/>
        <v xml:space="preserve"> </v>
      </c>
      <c r="DU71" s="20" t="str">
        <f t="shared" ref="DU71:DU81" si="345">IF(DS71=0," ",IF(DR71/DS71*100&gt;200,"св.200",DR71/DS71))</f>
        <v xml:space="preserve"> </v>
      </c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</row>
    <row r="72" spans="1:144" s="11" customFormat="1" ht="15.75" customHeight="1" outlineLevel="1" x14ac:dyDescent="0.25">
      <c r="A72" s="10">
        <f t="shared" ref="A72:A74" si="346">A71+1</f>
        <v>57</v>
      </c>
      <c r="B72" s="6" t="s">
        <v>101</v>
      </c>
      <c r="C72" s="19">
        <f t="shared" si="315"/>
        <v>364470.72</v>
      </c>
      <c r="D72" s="19">
        <f t="shared" si="316"/>
        <v>314045.92999999993</v>
      </c>
      <c r="E72" s="19">
        <v>308723.46000000002</v>
      </c>
      <c r="F72" s="20">
        <f>IF(D72&lt;=0," ",IF(D72/C72*100&gt;200,"СВ.200",D72/C72))</f>
        <v>0.86164927048186468</v>
      </c>
      <c r="G72" s="20">
        <f t="shared" si="286"/>
        <v>1.0172402511943859</v>
      </c>
      <c r="H72" s="19">
        <f t="shared" si="317"/>
        <v>340100</v>
      </c>
      <c r="I72" s="19">
        <f t="shared" si="318"/>
        <v>289675.20999999996</v>
      </c>
      <c r="J72" s="16">
        <v>308723.46000000002</v>
      </c>
      <c r="K72" s="20">
        <f t="shared" si="282"/>
        <v>0.85173540135254322</v>
      </c>
      <c r="L72" s="20">
        <f t="shared" si="283"/>
        <v>0.93829995945238476</v>
      </c>
      <c r="M72" s="19">
        <v>193187</v>
      </c>
      <c r="N72" s="19">
        <v>190304.03</v>
      </c>
      <c r="O72" s="25">
        <v>157321.51</v>
      </c>
      <c r="P72" s="20">
        <f t="shared" si="289"/>
        <v>0.98507679088137401</v>
      </c>
      <c r="Q72" s="20">
        <f t="shared" si="319"/>
        <v>1.2096504158903636</v>
      </c>
      <c r="R72" s="19"/>
      <c r="S72" s="19"/>
      <c r="T72" s="25"/>
      <c r="U72" s="20" t="str">
        <f t="shared" si="290"/>
        <v xml:space="preserve"> </v>
      </c>
      <c r="V72" s="20" t="str">
        <f t="shared" si="320"/>
        <v xml:space="preserve"> </v>
      </c>
      <c r="W72" s="19"/>
      <c r="X72" s="19"/>
      <c r="Y72" s="25"/>
      <c r="Z72" s="20" t="str">
        <f t="shared" si="291"/>
        <v xml:space="preserve"> </v>
      </c>
      <c r="AA72" s="20" t="str">
        <f t="shared" si="321"/>
        <v xml:space="preserve"> </v>
      </c>
      <c r="AB72" s="19">
        <v>2700</v>
      </c>
      <c r="AC72" s="19">
        <v>1834.06</v>
      </c>
      <c r="AD72" s="25">
        <v>7177.76</v>
      </c>
      <c r="AE72" s="20">
        <f t="shared" si="292"/>
        <v>0.67928148148148149</v>
      </c>
      <c r="AF72" s="20">
        <f t="shared" si="322"/>
        <v>0.25551982791288647</v>
      </c>
      <c r="AG72" s="19">
        <v>144213</v>
      </c>
      <c r="AH72" s="19">
        <v>97537.12</v>
      </c>
      <c r="AI72" s="25">
        <v>144224.19</v>
      </c>
      <c r="AJ72" s="20">
        <f t="shared" si="293"/>
        <v>0.67634069050640366</v>
      </c>
      <c r="AK72" s="20">
        <f t="shared" si="323"/>
        <v>0.676288214896544</v>
      </c>
      <c r="AL72" s="19"/>
      <c r="AM72" s="19"/>
      <c r="AN72" s="25"/>
      <c r="AO72" s="20" t="str">
        <f t="shared" si="294"/>
        <v xml:space="preserve"> </v>
      </c>
      <c r="AP72" s="20" t="str">
        <f t="shared" si="324"/>
        <v xml:space="preserve"> </v>
      </c>
      <c r="AQ72" s="19">
        <f t="shared" si="325"/>
        <v>24370.720000000001</v>
      </c>
      <c r="AR72" s="19">
        <f t="shared" si="326"/>
        <v>24370.720000000001</v>
      </c>
      <c r="AS72" s="34">
        <v>0</v>
      </c>
      <c r="AT72" s="20">
        <f t="shared" si="297"/>
        <v>1</v>
      </c>
      <c r="AU72" s="20" t="str">
        <f t="shared" si="327"/>
        <v xml:space="preserve"> </v>
      </c>
      <c r="AV72" s="19"/>
      <c r="AW72" s="19"/>
      <c r="AX72" s="25"/>
      <c r="AY72" s="20" t="str">
        <f t="shared" si="298"/>
        <v xml:space="preserve"> </v>
      </c>
      <c r="AZ72" s="20" t="str">
        <f t="shared" si="328"/>
        <v xml:space="preserve"> </v>
      </c>
      <c r="BA72" s="19">
        <v>24370.720000000001</v>
      </c>
      <c r="BB72" s="19">
        <v>24370.720000000001</v>
      </c>
      <c r="BC72" s="25"/>
      <c r="BD72" s="20">
        <f t="shared" si="299"/>
        <v>1</v>
      </c>
      <c r="BE72" s="20" t="str">
        <f t="shared" si="329"/>
        <v xml:space="preserve"> </v>
      </c>
      <c r="BF72" s="19"/>
      <c r="BG72" s="19"/>
      <c r="BH72" s="25"/>
      <c r="BI72" s="20" t="str">
        <f t="shared" si="300"/>
        <v xml:space="preserve"> </v>
      </c>
      <c r="BJ72" s="20" t="str">
        <f t="shared" si="330"/>
        <v xml:space="preserve"> </v>
      </c>
      <c r="BK72" s="19"/>
      <c r="BL72" s="19"/>
      <c r="BM72" s="25"/>
      <c r="BN72" s="20" t="str">
        <f t="shared" si="301"/>
        <v xml:space="preserve"> </v>
      </c>
      <c r="BO72" s="20" t="str">
        <f t="shared" si="331"/>
        <v xml:space="preserve"> </v>
      </c>
      <c r="BP72" s="19"/>
      <c r="BQ72" s="19"/>
      <c r="BR72" s="25"/>
      <c r="BS72" s="20" t="str">
        <f t="shared" si="302"/>
        <v xml:space="preserve"> </v>
      </c>
      <c r="BT72" s="20" t="str">
        <f t="shared" si="332"/>
        <v xml:space="preserve"> </v>
      </c>
      <c r="BU72" s="19"/>
      <c r="BV72" s="19"/>
      <c r="BW72" s="25"/>
      <c r="BX72" s="20" t="str">
        <f t="shared" si="303"/>
        <v xml:space="preserve"> </v>
      </c>
      <c r="BY72" s="20" t="str">
        <f t="shared" si="333"/>
        <v xml:space="preserve"> </v>
      </c>
      <c r="BZ72" s="19"/>
      <c r="CA72" s="19"/>
      <c r="CB72" s="25"/>
      <c r="CC72" s="20" t="str">
        <f t="shared" si="304"/>
        <v xml:space="preserve"> </v>
      </c>
      <c r="CD72" s="20" t="str">
        <f t="shared" si="334"/>
        <v xml:space="preserve"> </v>
      </c>
      <c r="CE72" s="19">
        <f t="shared" si="335"/>
        <v>0</v>
      </c>
      <c r="CF72" s="19">
        <f t="shared" si="336"/>
        <v>0</v>
      </c>
      <c r="CG72" s="19"/>
      <c r="CH72" s="20" t="str">
        <f t="shared" si="307"/>
        <v xml:space="preserve"> </v>
      </c>
      <c r="CI72" s="20" t="str">
        <f t="shared" si="337"/>
        <v xml:space="preserve"> </v>
      </c>
      <c r="CJ72" s="19"/>
      <c r="CK72" s="19"/>
      <c r="CL72" s="25"/>
      <c r="CM72" s="20" t="str">
        <f t="shared" si="308"/>
        <v xml:space="preserve"> </v>
      </c>
      <c r="CN72" s="20" t="str">
        <f t="shared" si="338"/>
        <v xml:space="preserve"> </v>
      </c>
      <c r="CO72" s="19"/>
      <c r="CP72" s="19"/>
      <c r="CQ72" s="25"/>
      <c r="CR72" s="20" t="str">
        <f t="shared" si="309"/>
        <v xml:space="preserve"> </v>
      </c>
      <c r="CS72" s="20" t="str">
        <f t="shared" si="339"/>
        <v xml:space="preserve"> </v>
      </c>
      <c r="CT72" s="19"/>
      <c r="CU72" s="19"/>
      <c r="CV72" s="25"/>
      <c r="CW72" s="20" t="str">
        <f t="shared" si="310"/>
        <v xml:space="preserve"> </v>
      </c>
      <c r="CX72" s="20" t="str">
        <f t="shared" si="340"/>
        <v xml:space="preserve"> </v>
      </c>
      <c r="CY72" s="19"/>
      <c r="CZ72" s="19"/>
      <c r="DA72" s="25"/>
      <c r="DB72" s="20" t="str">
        <f t="shared" si="311"/>
        <v xml:space="preserve"> </v>
      </c>
      <c r="DC72" s="20" t="str">
        <f t="shared" si="341"/>
        <v xml:space="preserve"> </v>
      </c>
      <c r="DD72" s="19"/>
      <c r="DE72" s="19"/>
      <c r="DF72" s="25"/>
      <c r="DG72" s="20" t="str">
        <f t="shared" si="312"/>
        <v xml:space="preserve"> </v>
      </c>
      <c r="DH72" s="20" t="str">
        <f t="shared" si="342"/>
        <v xml:space="preserve"> </v>
      </c>
      <c r="DI72" s="19"/>
      <c r="DJ72" s="25"/>
      <c r="DK72" s="42" t="str">
        <f t="shared" si="343"/>
        <v xml:space="preserve"> </v>
      </c>
      <c r="DL72" s="19"/>
      <c r="DM72" s="19"/>
      <c r="DN72" s="25"/>
      <c r="DO72" s="20" t="str">
        <f t="shared" si="313"/>
        <v xml:space="preserve"> </v>
      </c>
      <c r="DP72" s="20" t="str">
        <f t="shared" si="344"/>
        <v xml:space="preserve"> </v>
      </c>
      <c r="DQ72" s="19"/>
      <c r="DR72" s="19"/>
      <c r="DS72" s="25"/>
      <c r="DT72" s="20" t="str">
        <f t="shared" si="314"/>
        <v xml:space="preserve"> </v>
      </c>
      <c r="DU72" s="20" t="str">
        <f t="shared" si="345"/>
        <v xml:space="preserve"> </v>
      </c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</row>
    <row r="73" spans="1:144" s="11" customFormat="1" ht="15.75" customHeight="1" outlineLevel="1" x14ac:dyDescent="0.25">
      <c r="A73" s="10">
        <f t="shared" si="346"/>
        <v>58</v>
      </c>
      <c r="B73" s="41" t="s">
        <v>19</v>
      </c>
      <c r="C73" s="39">
        <f t="shared" si="315"/>
        <v>229120.2</v>
      </c>
      <c r="D73" s="39">
        <f t="shared" si="316"/>
        <v>-113268.21</v>
      </c>
      <c r="E73" s="19">
        <v>1448623.44</v>
      </c>
      <c r="F73" s="20" t="str">
        <f>IF(D73&lt;=0," ",IF(D73/C73*100&gt;200,"СВ.200",D73/C73))</f>
        <v xml:space="preserve"> </v>
      </c>
      <c r="G73" s="20">
        <f t="shared" si="286"/>
        <v>-7.8190236932794629E-2</v>
      </c>
      <c r="H73" s="19">
        <f t="shared" si="317"/>
        <v>185000</v>
      </c>
      <c r="I73" s="19">
        <f t="shared" si="318"/>
        <v>-157388.41</v>
      </c>
      <c r="J73" s="16">
        <v>1448623.44</v>
      </c>
      <c r="K73" s="20" t="str">
        <f t="shared" si="282"/>
        <v xml:space="preserve"> </v>
      </c>
      <c r="L73" s="20">
        <f t="shared" si="283"/>
        <v>-0.10864687513271221</v>
      </c>
      <c r="M73" s="19">
        <v>37000</v>
      </c>
      <c r="N73" s="19">
        <v>56852.78</v>
      </c>
      <c r="O73" s="25">
        <v>63911.88</v>
      </c>
      <c r="P73" s="20">
        <f t="shared" si="289"/>
        <v>1.5365616216216216</v>
      </c>
      <c r="Q73" s="20">
        <f t="shared" si="319"/>
        <v>0.88954948594846528</v>
      </c>
      <c r="R73" s="19"/>
      <c r="S73" s="19"/>
      <c r="T73" s="25"/>
      <c r="U73" s="20" t="str">
        <f t="shared" si="290"/>
        <v xml:space="preserve"> </v>
      </c>
      <c r="V73" s="20" t="str">
        <f t="shared" si="320"/>
        <v xml:space="preserve"> </v>
      </c>
      <c r="W73" s="19">
        <v>55500</v>
      </c>
      <c r="X73" s="19">
        <v>-287078.09999999998</v>
      </c>
      <c r="Y73" s="25">
        <v>1248870</v>
      </c>
      <c r="Z73" s="20" t="str">
        <f t="shared" si="291"/>
        <v xml:space="preserve"> </v>
      </c>
      <c r="AA73" s="20">
        <f t="shared" si="321"/>
        <v>-0.22987028273559296</v>
      </c>
      <c r="AB73" s="19">
        <v>5000</v>
      </c>
      <c r="AC73" s="19">
        <v>20649.14</v>
      </c>
      <c r="AD73" s="25">
        <v>19939.62</v>
      </c>
      <c r="AE73" s="20" t="str">
        <f t="shared" si="292"/>
        <v>СВ.200</v>
      </c>
      <c r="AF73" s="20">
        <f t="shared" si="322"/>
        <v>1.0355834263641934</v>
      </c>
      <c r="AG73" s="19">
        <v>87500</v>
      </c>
      <c r="AH73" s="19">
        <v>52187.77</v>
      </c>
      <c r="AI73" s="25">
        <v>115901.94</v>
      </c>
      <c r="AJ73" s="20">
        <f t="shared" si="293"/>
        <v>0.59643165714285706</v>
      </c>
      <c r="AK73" s="20">
        <f t="shared" si="323"/>
        <v>0.45027520678256117</v>
      </c>
      <c r="AL73" s="19"/>
      <c r="AM73" s="19"/>
      <c r="AN73" s="25"/>
      <c r="AO73" s="20" t="str">
        <f t="shared" si="294"/>
        <v xml:space="preserve"> </v>
      </c>
      <c r="AP73" s="20" t="str">
        <f t="shared" si="324"/>
        <v xml:space="preserve"> </v>
      </c>
      <c r="AQ73" s="19">
        <f>AV73+BA73+BF73+BK73+BP73+BU73+BZ73+CE73+CT73+CY73+DD73+DL73+DQ73+2000.93</f>
        <v>44120.2</v>
      </c>
      <c r="AR73" s="19">
        <f>AW73+BB73+BG73+BL73+BQ73+BV73+CA73+CF73+CU73+CZ73+DE73+DI73+DM73+DR73+2000.93</f>
        <v>44120.2</v>
      </c>
      <c r="AS73" s="34">
        <v>0</v>
      </c>
      <c r="AT73" s="20">
        <f t="shared" si="297"/>
        <v>1</v>
      </c>
      <c r="AU73" s="20" t="str">
        <f t="shared" si="327"/>
        <v xml:space="preserve"> </v>
      </c>
      <c r="AV73" s="19"/>
      <c r="AW73" s="19"/>
      <c r="AX73" s="25"/>
      <c r="AY73" s="20" t="str">
        <f t="shared" si="298"/>
        <v xml:space="preserve"> </v>
      </c>
      <c r="AZ73" s="20" t="str">
        <f t="shared" si="328"/>
        <v xml:space="preserve"> </v>
      </c>
      <c r="BA73" s="19">
        <v>42119.27</v>
      </c>
      <c r="BB73" s="19">
        <v>42119.27</v>
      </c>
      <c r="BC73" s="25"/>
      <c r="BD73" s="20">
        <f t="shared" si="299"/>
        <v>1</v>
      </c>
      <c r="BE73" s="20" t="str">
        <f t="shared" si="329"/>
        <v xml:space="preserve"> </v>
      </c>
      <c r="BF73" s="19"/>
      <c r="BG73" s="19"/>
      <c r="BH73" s="25"/>
      <c r="BI73" s="20" t="str">
        <f t="shared" si="300"/>
        <v xml:space="preserve"> </v>
      </c>
      <c r="BJ73" s="20" t="str">
        <f t="shared" si="330"/>
        <v xml:space="preserve"> </v>
      </c>
      <c r="BK73" s="19"/>
      <c r="BL73" s="19"/>
      <c r="BM73" s="25"/>
      <c r="BN73" s="20" t="str">
        <f t="shared" si="301"/>
        <v xml:space="preserve"> </v>
      </c>
      <c r="BO73" s="20" t="str">
        <f t="shared" si="331"/>
        <v xml:space="preserve"> </v>
      </c>
      <c r="BP73" s="19"/>
      <c r="BQ73" s="19"/>
      <c r="BR73" s="25"/>
      <c r="BS73" s="20" t="str">
        <f t="shared" si="302"/>
        <v xml:space="preserve"> </v>
      </c>
      <c r="BT73" s="20" t="str">
        <f t="shared" si="332"/>
        <v xml:space="preserve"> </v>
      </c>
      <c r="BU73" s="19"/>
      <c r="BV73" s="19"/>
      <c r="BW73" s="25"/>
      <c r="BX73" s="20" t="str">
        <f t="shared" si="303"/>
        <v xml:space="preserve"> </v>
      </c>
      <c r="BY73" s="20" t="str">
        <f t="shared" si="333"/>
        <v xml:space="preserve"> </v>
      </c>
      <c r="BZ73" s="19"/>
      <c r="CA73" s="19"/>
      <c r="CB73" s="25"/>
      <c r="CC73" s="20" t="str">
        <f t="shared" si="304"/>
        <v xml:space="preserve"> </v>
      </c>
      <c r="CD73" s="20" t="str">
        <f t="shared" si="334"/>
        <v xml:space="preserve"> </v>
      </c>
      <c r="CE73" s="19">
        <f t="shared" si="335"/>
        <v>0</v>
      </c>
      <c r="CF73" s="19">
        <f t="shared" si="336"/>
        <v>0</v>
      </c>
      <c r="CG73" s="19"/>
      <c r="CH73" s="20" t="str">
        <f t="shared" si="307"/>
        <v xml:space="preserve"> </v>
      </c>
      <c r="CI73" s="20" t="str">
        <f t="shared" si="337"/>
        <v xml:space="preserve"> </v>
      </c>
      <c r="CJ73" s="19"/>
      <c r="CK73" s="19"/>
      <c r="CL73" s="25"/>
      <c r="CM73" s="20" t="str">
        <f t="shared" si="308"/>
        <v xml:space="preserve"> </v>
      </c>
      <c r="CN73" s="20" t="str">
        <f t="shared" si="338"/>
        <v xml:space="preserve"> </v>
      </c>
      <c r="CO73" s="19"/>
      <c r="CP73" s="19"/>
      <c r="CQ73" s="25"/>
      <c r="CR73" s="20" t="str">
        <f t="shared" si="309"/>
        <v xml:space="preserve"> </v>
      </c>
      <c r="CS73" s="20" t="str">
        <f t="shared" si="339"/>
        <v xml:space="preserve"> </v>
      </c>
      <c r="CT73" s="19"/>
      <c r="CU73" s="19"/>
      <c r="CV73" s="25"/>
      <c r="CW73" s="20" t="str">
        <f t="shared" si="310"/>
        <v xml:space="preserve"> </v>
      </c>
      <c r="CX73" s="20" t="str">
        <f t="shared" si="340"/>
        <v xml:space="preserve"> </v>
      </c>
      <c r="CY73" s="19"/>
      <c r="CZ73" s="19"/>
      <c r="DA73" s="25"/>
      <c r="DB73" s="20" t="str">
        <f t="shared" si="311"/>
        <v xml:space="preserve"> </v>
      </c>
      <c r="DC73" s="20" t="str">
        <f t="shared" si="341"/>
        <v xml:space="preserve"> </v>
      </c>
      <c r="DD73" s="19"/>
      <c r="DE73" s="19"/>
      <c r="DF73" s="25"/>
      <c r="DG73" s="20" t="str">
        <f t="shared" si="312"/>
        <v xml:space="preserve"> </v>
      </c>
      <c r="DH73" s="20" t="str">
        <f t="shared" si="342"/>
        <v xml:space="preserve"> </v>
      </c>
      <c r="DI73" s="19"/>
      <c r="DJ73" s="25"/>
      <c r="DK73" s="42" t="str">
        <f t="shared" si="343"/>
        <v xml:space="preserve"> </v>
      </c>
      <c r="DL73" s="19"/>
      <c r="DM73" s="19"/>
      <c r="DN73" s="25"/>
      <c r="DO73" s="20" t="str">
        <f t="shared" si="313"/>
        <v xml:space="preserve"> </v>
      </c>
      <c r="DP73" s="20" t="str">
        <f t="shared" si="344"/>
        <v xml:space="preserve"> </v>
      </c>
      <c r="DQ73" s="19"/>
      <c r="DR73" s="19"/>
      <c r="DS73" s="25"/>
      <c r="DT73" s="20" t="str">
        <f t="shared" si="314"/>
        <v xml:space="preserve"> </v>
      </c>
      <c r="DU73" s="20" t="str">
        <f t="shared" si="345"/>
        <v xml:space="preserve"> </v>
      </c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</row>
    <row r="74" spans="1:144" s="11" customFormat="1" ht="18" customHeight="1" outlineLevel="1" x14ac:dyDescent="0.25">
      <c r="A74" s="10">
        <f t="shared" si="346"/>
        <v>59</v>
      </c>
      <c r="B74" s="6" t="s">
        <v>7</v>
      </c>
      <c r="C74" s="19">
        <f t="shared" si="315"/>
        <v>902425.97</v>
      </c>
      <c r="D74" s="19">
        <f t="shared" si="316"/>
        <v>1035544.74</v>
      </c>
      <c r="E74" s="19">
        <v>786017.85</v>
      </c>
      <c r="F74" s="20">
        <f>IF(D74&lt;=0," ",IF(D74/C74*100&gt;200,"СВ.200",D74/C74))</f>
        <v>1.147512122240897</v>
      </c>
      <c r="G74" s="20">
        <f t="shared" si="286"/>
        <v>1.3174570272163666</v>
      </c>
      <c r="H74" s="19">
        <f t="shared" si="317"/>
        <v>623972</v>
      </c>
      <c r="I74" s="19">
        <f t="shared" si="318"/>
        <v>757090.77</v>
      </c>
      <c r="J74" s="16">
        <v>710944.23</v>
      </c>
      <c r="K74" s="20">
        <f t="shared" si="282"/>
        <v>1.2133409351701678</v>
      </c>
      <c r="L74" s="20">
        <f t="shared" si="283"/>
        <v>1.0649088044501045</v>
      </c>
      <c r="M74" s="19">
        <v>151000</v>
      </c>
      <c r="N74" s="19">
        <v>238083.55</v>
      </c>
      <c r="O74" s="25">
        <v>189611.91</v>
      </c>
      <c r="P74" s="20">
        <f t="shared" si="289"/>
        <v>1.5767122516556291</v>
      </c>
      <c r="Q74" s="20">
        <f t="shared" si="319"/>
        <v>1.2556360515539344</v>
      </c>
      <c r="R74" s="19"/>
      <c r="S74" s="19"/>
      <c r="T74" s="25"/>
      <c r="U74" s="20" t="str">
        <f t="shared" si="290"/>
        <v xml:space="preserve"> </v>
      </c>
      <c r="V74" s="20" t="str">
        <f t="shared" si="320"/>
        <v xml:space="preserve"> </v>
      </c>
      <c r="W74" s="19">
        <v>58100</v>
      </c>
      <c r="X74" s="19">
        <v>58326.9</v>
      </c>
      <c r="Y74" s="25">
        <v>97176.9</v>
      </c>
      <c r="Z74" s="20">
        <f t="shared" si="291"/>
        <v>1.0039053356282273</v>
      </c>
      <c r="AA74" s="20">
        <f t="shared" si="321"/>
        <v>0.60021363101724801</v>
      </c>
      <c r="AB74" s="19">
        <v>240142</v>
      </c>
      <c r="AC74" s="19">
        <v>277368.3</v>
      </c>
      <c r="AD74" s="25">
        <v>73249.34</v>
      </c>
      <c r="AE74" s="20">
        <f t="shared" si="292"/>
        <v>1.155017864430212</v>
      </c>
      <c r="AF74" s="20" t="str">
        <f t="shared" si="322"/>
        <v>св.200</v>
      </c>
      <c r="AG74" s="19">
        <v>174730</v>
      </c>
      <c r="AH74" s="19">
        <v>183312.02</v>
      </c>
      <c r="AI74" s="25">
        <v>350906.08</v>
      </c>
      <c r="AJ74" s="20">
        <f t="shared" si="293"/>
        <v>1.0491158930921993</v>
      </c>
      <c r="AK74" s="20">
        <f t="shared" si="323"/>
        <v>0.52239624916159899</v>
      </c>
      <c r="AL74" s="19"/>
      <c r="AM74" s="19"/>
      <c r="AN74" s="25"/>
      <c r="AO74" s="20" t="str">
        <f t="shared" si="294"/>
        <v xml:space="preserve"> </v>
      </c>
      <c r="AP74" s="20" t="str">
        <f t="shared" si="324"/>
        <v xml:space="preserve"> </v>
      </c>
      <c r="AQ74" s="19">
        <f t="shared" si="325"/>
        <v>278453.96999999997</v>
      </c>
      <c r="AR74" s="19">
        <f t="shared" si="326"/>
        <v>278453.96999999997</v>
      </c>
      <c r="AS74" s="34">
        <v>75073.62</v>
      </c>
      <c r="AT74" s="20">
        <f t="shared" si="297"/>
        <v>1</v>
      </c>
      <c r="AU74" s="20" t="str">
        <f t="shared" si="327"/>
        <v>св.200</v>
      </c>
      <c r="AV74" s="19"/>
      <c r="AW74" s="19"/>
      <c r="AX74" s="25"/>
      <c r="AY74" s="20" t="str">
        <f t="shared" si="298"/>
        <v xml:space="preserve"> </v>
      </c>
      <c r="AZ74" s="20" t="str">
        <f t="shared" si="328"/>
        <v xml:space="preserve"> </v>
      </c>
      <c r="BA74" s="19">
        <v>45655.14</v>
      </c>
      <c r="BB74" s="19">
        <v>45655.14</v>
      </c>
      <c r="BC74" s="25">
        <v>36649.19</v>
      </c>
      <c r="BD74" s="20">
        <f t="shared" si="299"/>
        <v>1</v>
      </c>
      <c r="BE74" s="20">
        <f t="shared" si="329"/>
        <v>1.2457339439152679</v>
      </c>
      <c r="BF74" s="19"/>
      <c r="BG74" s="19"/>
      <c r="BH74" s="25"/>
      <c r="BI74" s="20" t="str">
        <f t="shared" si="300"/>
        <v xml:space="preserve"> </v>
      </c>
      <c r="BJ74" s="20" t="str">
        <f t="shared" si="330"/>
        <v xml:space="preserve"> </v>
      </c>
      <c r="BK74" s="19"/>
      <c r="BL74" s="19"/>
      <c r="BM74" s="25"/>
      <c r="BN74" s="20" t="str">
        <f t="shared" si="301"/>
        <v xml:space="preserve"> </v>
      </c>
      <c r="BO74" s="20" t="str">
        <f t="shared" si="331"/>
        <v xml:space="preserve"> </v>
      </c>
      <c r="BP74" s="19"/>
      <c r="BQ74" s="19"/>
      <c r="BR74" s="25"/>
      <c r="BS74" s="20" t="str">
        <f t="shared" si="302"/>
        <v xml:space="preserve"> </v>
      </c>
      <c r="BT74" s="20" t="str">
        <f t="shared" si="332"/>
        <v xml:space="preserve"> </v>
      </c>
      <c r="BU74" s="19"/>
      <c r="BV74" s="19"/>
      <c r="BW74" s="25"/>
      <c r="BX74" s="20" t="str">
        <f t="shared" si="303"/>
        <v xml:space="preserve"> </v>
      </c>
      <c r="BY74" s="20" t="str">
        <f t="shared" si="333"/>
        <v xml:space="preserve"> </v>
      </c>
      <c r="BZ74" s="19">
        <v>171175.83</v>
      </c>
      <c r="CA74" s="19">
        <v>171175.83</v>
      </c>
      <c r="CB74" s="25"/>
      <c r="CC74" s="20">
        <f t="shared" si="304"/>
        <v>1</v>
      </c>
      <c r="CD74" s="20" t="str">
        <f t="shared" si="334"/>
        <v xml:space="preserve"> </v>
      </c>
      <c r="CE74" s="19">
        <f t="shared" si="335"/>
        <v>61623</v>
      </c>
      <c r="CF74" s="19">
        <f t="shared" si="336"/>
        <v>61623</v>
      </c>
      <c r="CG74" s="19"/>
      <c r="CH74" s="20">
        <f t="shared" si="307"/>
        <v>1</v>
      </c>
      <c r="CI74" s="20" t="str">
        <f t="shared" si="337"/>
        <v xml:space="preserve"> </v>
      </c>
      <c r="CJ74" s="19"/>
      <c r="CK74" s="19"/>
      <c r="CL74" s="25"/>
      <c r="CM74" s="20" t="str">
        <f t="shared" si="308"/>
        <v xml:space="preserve"> </v>
      </c>
      <c r="CN74" s="20" t="str">
        <f t="shared" si="338"/>
        <v xml:space="preserve"> </v>
      </c>
      <c r="CO74" s="19">
        <v>61623</v>
      </c>
      <c r="CP74" s="19">
        <v>61623</v>
      </c>
      <c r="CQ74" s="25"/>
      <c r="CR74" s="20">
        <f t="shared" si="309"/>
        <v>1</v>
      </c>
      <c r="CS74" s="20" t="str">
        <f t="shared" si="339"/>
        <v xml:space="preserve"> </v>
      </c>
      <c r="CT74" s="19"/>
      <c r="CU74" s="19"/>
      <c r="CV74" s="25"/>
      <c r="CW74" s="20" t="str">
        <f t="shared" si="310"/>
        <v xml:space="preserve"> </v>
      </c>
      <c r="CX74" s="20" t="str">
        <f t="shared" si="340"/>
        <v xml:space="preserve"> </v>
      </c>
      <c r="CY74" s="19"/>
      <c r="CZ74" s="19"/>
      <c r="DA74" s="25"/>
      <c r="DB74" s="20" t="str">
        <f t="shared" si="311"/>
        <v xml:space="preserve"> </v>
      </c>
      <c r="DC74" s="20" t="str">
        <f t="shared" si="341"/>
        <v xml:space="preserve"> </v>
      </c>
      <c r="DD74" s="19"/>
      <c r="DE74" s="19"/>
      <c r="DF74" s="25">
        <v>38424.43</v>
      </c>
      <c r="DG74" s="20" t="str">
        <f t="shared" si="312"/>
        <v xml:space="preserve"> </v>
      </c>
      <c r="DH74" s="20">
        <f t="shared" si="342"/>
        <v>0</v>
      </c>
      <c r="DI74" s="19"/>
      <c r="DJ74" s="25"/>
      <c r="DK74" s="42" t="str">
        <f t="shared" si="343"/>
        <v xml:space="preserve"> </v>
      </c>
      <c r="DL74" s="19"/>
      <c r="DM74" s="19"/>
      <c r="DN74" s="25"/>
      <c r="DO74" s="20" t="str">
        <f t="shared" si="313"/>
        <v xml:space="preserve"> </v>
      </c>
      <c r="DP74" s="20" t="str">
        <f t="shared" si="344"/>
        <v xml:space="preserve"> </v>
      </c>
      <c r="DQ74" s="19"/>
      <c r="DR74" s="19"/>
      <c r="DS74" s="25"/>
      <c r="DT74" s="20" t="str">
        <f t="shared" si="314"/>
        <v xml:space="preserve"> </v>
      </c>
      <c r="DU74" s="20" t="str">
        <f t="shared" si="345"/>
        <v xml:space="preserve"> </v>
      </c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</row>
    <row r="75" spans="1:144" s="13" customFormat="1" ht="15.75" x14ac:dyDescent="0.25">
      <c r="A75" s="12"/>
      <c r="B75" s="5" t="s">
        <v>132</v>
      </c>
      <c r="C75" s="37">
        <f>SUM(C76:C79)</f>
        <v>45243059.980000004</v>
      </c>
      <c r="D75" s="37">
        <f>SUM(D76:D79)</f>
        <v>48527377.68999999</v>
      </c>
      <c r="E75" s="21">
        <v>46464437.790000007</v>
      </c>
      <c r="F75" s="18">
        <f>IF(D75&lt;=0," ",IF(D75/C75*100&gt;200,"СВ.200",D75/C75))</f>
        <v>1.0725927404435474</v>
      </c>
      <c r="G75" s="18">
        <f t="shared" si="286"/>
        <v>1.0443982537639565</v>
      </c>
      <c r="H75" s="37">
        <f>SUM(H76:H79)</f>
        <v>41702333.160000011</v>
      </c>
      <c r="I75" s="37">
        <f>SUM(I76:I79)</f>
        <v>44868698.039999984</v>
      </c>
      <c r="J75" s="37">
        <v>39372742.200000003</v>
      </c>
      <c r="K75" s="18">
        <f t="shared" si="282"/>
        <v>1.0759277632704993</v>
      </c>
      <c r="L75" s="18">
        <f t="shared" si="283"/>
        <v>1.1395878349565396</v>
      </c>
      <c r="M75" s="37">
        <f>SUM(M76:M79)</f>
        <v>35426786.630000003</v>
      </c>
      <c r="N75" s="37">
        <f>SUM(N76:N79)</f>
        <v>38488739.929999992</v>
      </c>
      <c r="O75" s="37">
        <v>32423552.670000002</v>
      </c>
      <c r="P75" s="18">
        <f t="shared" si="289"/>
        <v>1.0864304553494861</v>
      </c>
      <c r="Q75" s="18">
        <f t="shared" si="319"/>
        <v>1.1870611564910907</v>
      </c>
      <c r="R75" s="37">
        <f>SUM(R76:R79)</f>
        <v>1519392.52</v>
      </c>
      <c r="S75" s="37">
        <f>SUM(S76:S79)</f>
        <v>1629813.01</v>
      </c>
      <c r="T75" s="37">
        <v>1518559.61</v>
      </c>
      <c r="U75" s="18">
        <f t="shared" si="290"/>
        <v>1.0726741039899288</v>
      </c>
      <c r="V75" s="18">
        <f t="shared" si="320"/>
        <v>1.073262451646531</v>
      </c>
      <c r="W75" s="37">
        <f>SUM(W76:W79)</f>
        <v>41611.899999999994</v>
      </c>
      <c r="X75" s="37">
        <f>SUM(X76:X79)</f>
        <v>41611.899999999994</v>
      </c>
      <c r="Y75" s="37">
        <v>43676.7</v>
      </c>
      <c r="Z75" s="18">
        <f t="shared" si="291"/>
        <v>1</v>
      </c>
      <c r="AA75" s="18">
        <f t="shared" si="321"/>
        <v>0.95272536615632586</v>
      </c>
      <c r="AB75" s="37">
        <f>SUM(AB76:AB79)</f>
        <v>1061059.0899999999</v>
      </c>
      <c r="AC75" s="37">
        <f>SUM(AC76:AC79)</f>
        <v>943873.81999999983</v>
      </c>
      <c r="AD75" s="37">
        <v>821423.23</v>
      </c>
      <c r="AE75" s="18">
        <f t="shared" si="292"/>
        <v>0.88955820547185549</v>
      </c>
      <c r="AF75" s="18">
        <f t="shared" si="322"/>
        <v>1.1490712528302855</v>
      </c>
      <c r="AG75" s="37">
        <f>SUM(AG76:AG79)</f>
        <v>3653483.02</v>
      </c>
      <c r="AH75" s="37">
        <f>SUM(AH76:AH79)</f>
        <v>3764659.38</v>
      </c>
      <c r="AI75" s="37">
        <v>4565529.99</v>
      </c>
      <c r="AJ75" s="18">
        <f t="shared" si="293"/>
        <v>1.030430238594622</v>
      </c>
      <c r="AK75" s="18">
        <f t="shared" si="323"/>
        <v>0.82458321120348166</v>
      </c>
      <c r="AL75" s="37">
        <f>SUM(AL76:AL79)</f>
        <v>0</v>
      </c>
      <c r="AM75" s="37">
        <f>SUM(AM76:AM79)</f>
        <v>0</v>
      </c>
      <c r="AN75" s="37">
        <v>0</v>
      </c>
      <c r="AO75" s="18" t="str">
        <f t="shared" si="294"/>
        <v xml:space="preserve"> </v>
      </c>
      <c r="AP75" s="18" t="str">
        <f t="shared" si="324"/>
        <v xml:space="preserve"> </v>
      </c>
      <c r="AQ75" s="37">
        <f>SUM(AQ76:AQ79)</f>
        <v>3540726.8200000003</v>
      </c>
      <c r="AR75" s="37">
        <f>SUM(AR76:AR79)</f>
        <v>3658679.6500000004</v>
      </c>
      <c r="AS75" s="37">
        <v>7091695.5900000008</v>
      </c>
      <c r="AT75" s="18">
        <f t="shared" si="297"/>
        <v>1.0333131687352259</v>
      </c>
      <c r="AU75" s="18">
        <f t="shared" si="327"/>
        <v>0.5159104199507808</v>
      </c>
      <c r="AV75" s="37">
        <f>SUM(AV76:AV79)</f>
        <v>685180.9</v>
      </c>
      <c r="AW75" s="37">
        <f>SUM(AW76:AW79)</f>
        <v>726542.73</v>
      </c>
      <c r="AX75" s="37">
        <v>894386.96</v>
      </c>
      <c r="AY75" s="18">
        <f t="shared" si="298"/>
        <v>1.0603662915881047</v>
      </c>
      <c r="AZ75" s="18">
        <f t="shared" si="328"/>
        <v>0.81233600498826597</v>
      </c>
      <c r="BA75" s="37">
        <f>SUM(BA76:BA79)</f>
        <v>49832.42</v>
      </c>
      <c r="BB75" s="37">
        <f>SUM(BB76:BB79)</f>
        <v>49832.42</v>
      </c>
      <c r="BC75" s="37">
        <v>51304.81</v>
      </c>
      <c r="BD75" s="18">
        <f t="shared" si="299"/>
        <v>1</v>
      </c>
      <c r="BE75" s="18">
        <f t="shared" si="329"/>
        <v>0.97130113141438401</v>
      </c>
      <c r="BF75" s="37">
        <f>SUM(BF76:BF79)</f>
        <v>39558.240000000005</v>
      </c>
      <c r="BG75" s="37">
        <f>SUM(BG76:BG79)</f>
        <v>39558.240000000005</v>
      </c>
      <c r="BH75" s="37">
        <v>18204</v>
      </c>
      <c r="BI75" s="18">
        <f t="shared" si="300"/>
        <v>1</v>
      </c>
      <c r="BJ75" s="18" t="str">
        <f t="shared" si="330"/>
        <v>св.200</v>
      </c>
      <c r="BK75" s="37">
        <f>SUM(BK76:BK79)</f>
        <v>0</v>
      </c>
      <c r="BL75" s="37">
        <f>SUM(BL76:BL79)</f>
        <v>0</v>
      </c>
      <c r="BM75" s="37">
        <v>0</v>
      </c>
      <c r="BN75" s="18" t="str">
        <f t="shared" si="301"/>
        <v xml:space="preserve"> </v>
      </c>
      <c r="BO75" s="18" t="str">
        <f t="shared" si="331"/>
        <v xml:space="preserve"> </v>
      </c>
      <c r="BP75" s="37">
        <f>SUM(BP76:BP79)</f>
        <v>140000</v>
      </c>
      <c r="BQ75" s="37">
        <f>SUM(BQ76:BQ79)</f>
        <v>138391.64000000001</v>
      </c>
      <c r="BR75" s="37">
        <v>110596.1</v>
      </c>
      <c r="BS75" s="18">
        <f t="shared" si="302"/>
        <v>0.98851171428571438</v>
      </c>
      <c r="BT75" s="18">
        <f t="shared" si="332"/>
        <v>1.251324775466766</v>
      </c>
      <c r="BU75" s="37">
        <f>SUM(BU76:BU79)</f>
        <v>553532.80000000005</v>
      </c>
      <c r="BV75" s="37">
        <f>SUM(BV76:BV79)</f>
        <v>575403.80000000005</v>
      </c>
      <c r="BW75" s="37">
        <v>994045.48</v>
      </c>
      <c r="BX75" s="18">
        <f t="shared" si="303"/>
        <v>1.0395116603749588</v>
      </c>
      <c r="BY75" s="18">
        <f t="shared" si="333"/>
        <v>0.57885057733978129</v>
      </c>
      <c r="BZ75" s="37">
        <f>SUM(BZ76:BZ79)</f>
        <v>200000</v>
      </c>
      <c r="CA75" s="37">
        <f>SUM(CA76:CA79)</f>
        <v>200000</v>
      </c>
      <c r="CB75" s="37">
        <v>25000</v>
      </c>
      <c r="CC75" s="18">
        <f t="shared" si="304"/>
        <v>1</v>
      </c>
      <c r="CD75" s="18" t="str">
        <f t="shared" si="334"/>
        <v>св.200</v>
      </c>
      <c r="CE75" s="37">
        <f>SUM(CE76:CE79)</f>
        <v>1846622.46</v>
      </c>
      <c r="CF75" s="37">
        <f>SUM(CF76:CF79)</f>
        <v>1902950.8199999998</v>
      </c>
      <c r="CG75" s="21">
        <v>4721631.54</v>
      </c>
      <c r="CH75" s="18">
        <f t="shared" si="307"/>
        <v>1.0305034522324612</v>
      </c>
      <c r="CI75" s="18">
        <f t="shared" si="337"/>
        <v>0.40302823375328434</v>
      </c>
      <c r="CJ75" s="37">
        <f>SUM(CJ76:CJ79)</f>
        <v>270000</v>
      </c>
      <c r="CK75" s="37">
        <f>SUM(CK76:CK79)</f>
        <v>326328.36</v>
      </c>
      <c r="CL75" s="37">
        <v>166808.64000000001</v>
      </c>
      <c r="CM75" s="18">
        <f t="shared" si="308"/>
        <v>1.2086235555555556</v>
      </c>
      <c r="CN75" s="18">
        <f t="shared" si="338"/>
        <v>1.9563037022542715</v>
      </c>
      <c r="CO75" s="37">
        <f>SUM(CO76:CO79)</f>
        <v>1576622.46</v>
      </c>
      <c r="CP75" s="37">
        <f>SUM(CP76:CP79)</f>
        <v>1576622.46</v>
      </c>
      <c r="CQ75" s="37">
        <v>4554822.9000000004</v>
      </c>
      <c r="CR75" s="18">
        <f t="shared" si="309"/>
        <v>1</v>
      </c>
      <c r="CS75" s="18">
        <f t="shared" si="339"/>
        <v>0.34614352623896744</v>
      </c>
      <c r="CT75" s="37">
        <f>SUM(CT76:CT79)</f>
        <v>0</v>
      </c>
      <c r="CU75" s="37">
        <f>SUM(CU76:CU79)</f>
        <v>0</v>
      </c>
      <c r="CV75" s="37">
        <v>0</v>
      </c>
      <c r="CW75" s="18" t="str">
        <f t="shared" si="310"/>
        <v xml:space="preserve"> </v>
      </c>
      <c r="CX75" s="18" t="str">
        <f t="shared" si="340"/>
        <v xml:space="preserve"> </v>
      </c>
      <c r="CY75" s="37">
        <f>SUM(CY76:CY79)</f>
        <v>0</v>
      </c>
      <c r="CZ75" s="37">
        <f>SUM(CZ76:CZ79)</f>
        <v>0</v>
      </c>
      <c r="DA75" s="37">
        <v>0</v>
      </c>
      <c r="DB75" s="18" t="str">
        <f t="shared" si="311"/>
        <v xml:space="preserve"> </v>
      </c>
      <c r="DC75" s="18" t="str">
        <f t="shared" si="341"/>
        <v xml:space="preserve"> </v>
      </c>
      <c r="DD75" s="37">
        <f>SUM(DD76:DD79)</f>
        <v>0</v>
      </c>
      <c r="DE75" s="37">
        <f>SUM(DE76:DE79)</f>
        <v>0</v>
      </c>
      <c r="DF75" s="37">
        <v>3978.41</v>
      </c>
      <c r="DG75" s="18" t="str">
        <f t="shared" si="312"/>
        <v xml:space="preserve"> </v>
      </c>
      <c r="DH75" s="18">
        <f t="shared" si="342"/>
        <v>0</v>
      </c>
      <c r="DI75" s="37">
        <f>SUM(DI76:DI79)</f>
        <v>0</v>
      </c>
      <c r="DJ75" s="37">
        <v>0</v>
      </c>
      <c r="DK75" s="18" t="str">
        <f t="shared" si="343"/>
        <v xml:space="preserve"> </v>
      </c>
      <c r="DL75" s="37">
        <f>SUM(DL76:DL79)</f>
        <v>0</v>
      </c>
      <c r="DM75" s="37">
        <f>SUM(DM76:DM79)</f>
        <v>0</v>
      </c>
      <c r="DN75" s="37">
        <v>0</v>
      </c>
      <c r="DO75" s="18" t="str">
        <f t="shared" si="313"/>
        <v xml:space="preserve"> </v>
      </c>
      <c r="DP75" s="18" t="str">
        <f t="shared" si="344"/>
        <v xml:space="preserve"> </v>
      </c>
      <c r="DQ75" s="37">
        <f>SUM(DQ76:DQ79)</f>
        <v>26000</v>
      </c>
      <c r="DR75" s="37">
        <f>SUM(DR76:DR79)</f>
        <v>26000</v>
      </c>
      <c r="DS75" s="37">
        <v>272548.29000000004</v>
      </c>
      <c r="DT75" s="18">
        <f t="shared" si="314"/>
        <v>1</v>
      </c>
      <c r="DU75" s="18">
        <f t="shared" si="345"/>
        <v>9.5395938826106724E-2</v>
      </c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</row>
    <row r="76" spans="1:144" s="11" customFormat="1" ht="15.75" customHeight="1" outlineLevel="1" x14ac:dyDescent="0.25">
      <c r="A76" s="10">
        <v>60</v>
      </c>
      <c r="B76" s="6" t="s">
        <v>80</v>
      </c>
      <c r="C76" s="19">
        <f t="shared" ref="C76" si="347">H76+AQ76</f>
        <v>38171937.250000007</v>
      </c>
      <c r="D76" s="19">
        <f t="shared" ref="D76" si="348">I76+AR76</f>
        <v>41461225.899999991</v>
      </c>
      <c r="E76" s="19">
        <v>36553784.450000003</v>
      </c>
      <c r="F76" s="20">
        <f>IF(D76&lt;=0," ",IF(D76/C76*100&gt;200,"СВ.200",D76/C76))</f>
        <v>1.0861703357746137</v>
      </c>
      <c r="G76" s="20">
        <f t="shared" si="286"/>
        <v>1.1342526231917962</v>
      </c>
      <c r="H76" s="19">
        <f t="shared" ref="H76" si="349">M76+R76+W76+AB76+AG76+AL76</f>
        <v>36766340.230000004</v>
      </c>
      <c r="I76" s="19">
        <f t="shared" ref="I76" si="350">N76+S76+X76+AC76+AH76+AM76</f>
        <v>39937676.04999999</v>
      </c>
      <c r="J76" s="16">
        <v>34726560.979999997</v>
      </c>
      <c r="K76" s="20">
        <f t="shared" si="282"/>
        <v>1.0862564998354742</v>
      </c>
      <c r="L76" s="20">
        <f t="shared" si="283"/>
        <v>1.1500613629147216</v>
      </c>
      <c r="M76" s="19">
        <v>32544762.210000001</v>
      </c>
      <c r="N76" s="19">
        <v>35609107.409999996</v>
      </c>
      <c r="O76" s="25">
        <v>30769062.66</v>
      </c>
      <c r="P76" s="20">
        <f t="shared" si="289"/>
        <v>1.0941578611091654</v>
      </c>
      <c r="Q76" s="20">
        <f t="shared" si="319"/>
        <v>1.1573023138040566</v>
      </c>
      <c r="R76" s="19">
        <v>1519392.52</v>
      </c>
      <c r="S76" s="19">
        <v>1629813.01</v>
      </c>
      <c r="T76" s="25">
        <v>1518559.61</v>
      </c>
      <c r="U76" s="20">
        <f t="shared" si="290"/>
        <v>1.0726741039899288</v>
      </c>
      <c r="V76" s="20">
        <f t="shared" si="320"/>
        <v>1.073262451646531</v>
      </c>
      <c r="W76" s="19">
        <v>18185.5</v>
      </c>
      <c r="X76" s="19">
        <v>18185.5</v>
      </c>
      <c r="Y76" s="25">
        <v>10677</v>
      </c>
      <c r="Z76" s="20">
        <f t="shared" si="291"/>
        <v>1</v>
      </c>
      <c r="AA76" s="20">
        <f t="shared" si="321"/>
        <v>1.7032406106584246</v>
      </c>
      <c r="AB76" s="19">
        <v>822000</v>
      </c>
      <c r="AC76" s="19">
        <v>704814.73</v>
      </c>
      <c r="AD76" s="25">
        <v>587703.47</v>
      </c>
      <c r="AE76" s="20">
        <f t="shared" si="292"/>
        <v>0.85743884428223838</v>
      </c>
      <c r="AF76" s="20">
        <f t="shared" si="322"/>
        <v>1.199269301574823</v>
      </c>
      <c r="AG76" s="19">
        <v>1862000</v>
      </c>
      <c r="AH76" s="19">
        <v>1975755.4</v>
      </c>
      <c r="AI76" s="25">
        <v>1840558.24</v>
      </c>
      <c r="AJ76" s="20">
        <f t="shared" si="293"/>
        <v>1.0610931256713212</v>
      </c>
      <c r="AK76" s="20">
        <f t="shared" si="323"/>
        <v>1.0734544319553831</v>
      </c>
      <c r="AL76" s="19"/>
      <c r="AM76" s="19"/>
      <c r="AN76" s="25"/>
      <c r="AO76" s="20" t="str">
        <f t="shared" si="294"/>
        <v xml:space="preserve"> </v>
      </c>
      <c r="AP76" s="20" t="str">
        <f t="shared" si="324"/>
        <v xml:space="preserve"> </v>
      </c>
      <c r="AQ76" s="19">
        <f t="shared" ref="AQ76" si="351">AV76+BA76+BF76+BK76+BP76+BU76+BZ76+CE76+CT76+CY76+DD76+DL76+DQ76</f>
        <v>1405597.02</v>
      </c>
      <c r="AR76" s="19">
        <f>AW76+BB76+BG76+BL76+BQ76+BV76+CA76+CF76+CU76+CZ76+DE76+DI76+DM76+DR76</f>
        <v>1523549.85</v>
      </c>
      <c r="AS76" s="34">
        <v>1827223.4699999997</v>
      </c>
      <c r="AT76" s="20">
        <f t="shared" si="297"/>
        <v>1.083916533915247</v>
      </c>
      <c r="AU76" s="20">
        <f t="shared" si="327"/>
        <v>0.83380597667126088</v>
      </c>
      <c r="AV76" s="19">
        <v>297590.78000000003</v>
      </c>
      <c r="AW76" s="19">
        <v>338952.61</v>
      </c>
      <c r="AX76" s="25">
        <v>477364.63</v>
      </c>
      <c r="AY76" s="20">
        <f>IF(AW76&lt;=0," ",IF(AW76/AV76*100&gt;200,"СВ.200",AW76/AV76))</f>
        <v>1.1389889498592662</v>
      </c>
      <c r="AZ76" s="20">
        <f>IF(AX76=0," ",IF(AW76/AX76*100&gt;200,"св.200",AW76/AX76))</f>
        <v>0.71004969513556127</v>
      </c>
      <c r="BA76" s="19"/>
      <c r="BB76" s="19"/>
      <c r="BC76" s="25"/>
      <c r="BD76" s="20" t="str">
        <f t="shared" si="299"/>
        <v xml:space="preserve"> </v>
      </c>
      <c r="BE76" s="20" t="str">
        <f t="shared" si="329"/>
        <v xml:space="preserve"> </v>
      </c>
      <c r="BF76" s="19">
        <v>21354.240000000002</v>
      </c>
      <c r="BG76" s="19">
        <v>21354.240000000002</v>
      </c>
      <c r="BH76" s="25"/>
      <c r="BI76" s="20">
        <f t="shared" si="300"/>
        <v>1</v>
      </c>
      <c r="BJ76" s="20" t="str">
        <f t="shared" si="330"/>
        <v xml:space="preserve"> </v>
      </c>
      <c r="BK76" s="19"/>
      <c r="BL76" s="19"/>
      <c r="BM76" s="25"/>
      <c r="BN76" s="20" t="str">
        <f t="shared" si="301"/>
        <v xml:space="preserve"> </v>
      </c>
      <c r="BO76" s="20" t="str">
        <f t="shared" si="331"/>
        <v xml:space="preserve"> </v>
      </c>
      <c r="BP76" s="19">
        <v>140000</v>
      </c>
      <c r="BQ76" s="19">
        <v>138391.64000000001</v>
      </c>
      <c r="BR76" s="25">
        <v>110596.1</v>
      </c>
      <c r="BS76" s="20">
        <f t="shared" si="302"/>
        <v>0.98851171428571438</v>
      </c>
      <c r="BT76" s="20">
        <f t="shared" si="332"/>
        <v>1.251324775466766</v>
      </c>
      <c r="BU76" s="19">
        <v>476652</v>
      </c>
      <c r="BV76" s="19">
        <v>498523</v>
      </c>
      <c r="BW76" s="25">
        <v>915668.28</v>
      </c>
      <c r="BX76" s="20">
        <f t="shared" si="303"/>
        <v>1.0458846286179435</v>
      </c>
      <c r="BY76" s="20">
        <f t="shared" si="333"/>
        <v>0.54443624496853815</v>
      </c>
      <c r="BZ76" s="19">
        <v>200000</v>
      </c>
      <c r="CA76" s="19">
        <v>200000</v>
      </c>
      <c r="CB76" s="25">
        <v>25000</v>
      </c>
      <c r="CC76" s="20">
        <f t="shared" si="304"/>
        <v>1</v>
      </c>
      <c r="CD76" s="20" t="str">
        <f t="shared" si="334"/>
        <v>св.200</v>
      </c>
      <c r="CE76" s="19">
        <f t="shared" ref="CE76" si="352">CJ76+CO76</f>
        <v>270000</v>
      </c>
      <c r="CF76" s="19">
        <f t="shared" ref="CF76" si="353">CK76+CP76</f>
        <v>326328.36</v>
      </c>
      <c r="CG76" s="19">
        <v>166808.64000000001</v>
      </c>
      <c r="CH76" s="20">
        <f t="shared" si="307"/>
        <v>1.2086235555555556</v>
      </c>
      <c r="CI76" s="20">
        <f t="shared" si="337"/>
        <v>1.9563037022542715</v>
      </c>
      <c r="CJ76" s="19">
        <v>270000</v>
      </c>
      <c r="CK76" s="19">
        <v>326328.36</v>
      </c>
      <c r="CL76" s="25">
        <v>166808.64000000001</v>
      </c>
      <c r="CM76" s="20">
        <f t="shared" si="308"/>
        <v>1.2086235555555556</v>
      </c>
      <c r="CN76" s="20">
        <f t="shared" si="338"/>
        <v>1.9563037022542715</v>
      </c>
      <c r="CO76" s="19"/>
      <c r="CP76" s="19"/>
      <c r="CQ76" s="25"/>
      <c r="CR76" s="20" t="str">
        <f t="shared" si="309"/>
        <v xml:space="preserve"> </v>
      </c>
      <c r="CS76" s="20" t="str">
        <f t="shared" si="339"/>
        <v xml:space="preserve"> </v>
      </c>
      <c r="CT76" s="19"/>
      <c r="CU76" s="19"/>
      <c r="CV76" s="25"/>
      <c r="CW76" s="20" t="str">
        <f t="shared" si="310"/>
        <v xml:space="preserve"> </v>
      </c>
      <c r="CX76" s="20" t="str">
        <f t="shared" si="340"/>
        <v xml:space="preserve"> </v>
      </c>
      <c r="CY76" s="19"/>
      <c r="CZ76" s="19"/>
      <c r="DA76" s="25"/>
      <c r="DB76" s="20" t="str">
        <f t="shared" si="311"/>
        <v xml:space="preserve"> </v>
      </c>
      <c r="DC76" s="20" t="str">
        <f t="shared" si="341"/>
        <v xml:space="preserve"> </v>
      </c>
      <c r="DD76" s="19"/>
      <c r="DE76" s="19"/>
      <c r="DF76" s="25">
        <v>3978.41</v>
      </c>
      <c r="DG76" s="20" t="str">
        <f t="shared" si="312"/>
        <v xml:space="preserve"> </v>
      </c>
      <c r="DH76" s="20">
        <f t="shared" si="342"/>
        <v>0</v>
      </c>
      <c r="DI76" s="19"/>
      <c r="DJ76" s="25"/>
      <c r="DK76" s="42" t="str">
        <f t="shared" si="343"/>
        <v xml:space="preserve"> </v>
      </c>
      <c r="DL76" s="19"/>
      <c r="DM76" s="19"/>
      <c r="DN76" s="25"/>
      <c r="DO76" s="20" t="str">
        <f t="shared" si="313"/>
        <v xml:space="preserve"> </v>
      </c>
      <c r="DP76" s="20" t="str">
        <f t="shared" si="344"/>
        <v xml:space="preserve"> </v>
      </c>
      <c r="DQ76" s="19"/>
      <c r="DR76" s="19"/>
      <c r="DS76" s="25">
        <v>127807.41</v>
      </c>
      <c r="DT76" s="20" t="str">
        <f t="shared" si="314"/>
        <v xml:space="preserve"> </v>
      </c>
      <c r="DU76" s="20">
        <f t="shared" si="345"/>
        <v>0</v>
      </c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</row>
    <row r="77" spans="1:144" s="11" customFormat="1" ht="15.75" customHeight="1" outlineLevel="1" x14ac:dyDescent="0.25">
      <c r="A77" s="10">
        <v>61</v>
      </c>
      <c r="B77" s="6" t="s">
        <v>59</v>
      </c>
      <c r="C77" s="19">
        <f t="shared" ref="C77:C79" si="354">H77+AQ77</f>
        <v>2214256.0099999998</v>
      </c>
      <c r="D77" s="19">
        <f t="shared" ref="D77:D79" si="355">I77+AR77</f>
        <v>2214256.0099999998</v>
      </c>
      <c r="E77" s="19">
        <v>4997764.66</v>
      </c>
      <c r="F77" s="20">
        <f>IF(D77&lt;=0," ",IF(D77/C77*100&gt;200,"СВ.200",D77/C77))</f>
        <v>1</v>
      </c>
      <c r="G77" s="20">
        <f t="shared" si="286"/>
        <v>0.44304927515334419</v>
      </c>
      <c r="H77" s="19">
        <f t="shared" ref="H77:H79" si="356">M77+R77+W77+AB77+AG77+AL77</f>
        <v>1134003.96</v>
      </c>
      <c r="I77" s="19">
        <f t="shared" ref="I77:I79" si="357">N77+S77+X77+AC77+AH77+AM77</f>
        <v>1134003.96</v>
      </c>
      <c r="J77" s="16">
        <v>1403453.4200000002</v>
      </c>
      <c r="K77" s="20">
        <f t="shared" ref="K77:K79" si="358">IF(I77&lt;=0," ",IF(I77/H77*100&gt;200,"СВ.200",I77/H77))</f>
        <v>1</v>
      </c>
      <c r="L77" s="20">
        <f t="shared" ref="L77:L79" si="359">IF(J77=0," ",IF(I77/J77*100&gt;200,"св.200",I77/J77))</f>
        <v>0.80800968798807715</v>
      </c>
      <c r="M77" s="19">
        <v>209504.55</v>
      </c>
      <c r="N77" s="19">
        <v>209504.55</v>
      </c>
      <c r="O77" s="25">
        <v>132832</v>
      </c>
      <c r="P77" s="20">
        <f t="shared" si="289"/>
        <v>1</v>
      </c>
      <c r="Q77" s="20">
        <f t="shared" si="319"/>
        <v>1.5772144513370272</v>
      </c>
      <c r="R77" s="19"/>
      <c r="S77" s="19"/>
      <c r="T77" s="25"/>
      <c r="U77" s="20" t="str">
        <f t="shared" si="290"/>
        <v xml:space="preserve"> </v>
      </c>
      <c r="V77" s="20" t="str">
        <f t="shared" si="320"/>
        <v xml:space="preserve"> </v>
      </c>
      <c r="W77" s="19">
        <v>16139.7</v>
      </c>
      <c r="X77" s="19">
        <v>16139.7</v>
      </c>
      <c r="Y77" s="25">
        <v>29751.599999999999</v>
      </c>
      <c r="Z77" s="20">
        <f t="shared" si="291"/>
        <v>1</v>
      </c>
      <c r="AA77" s="20">
        <f t="shared" si="321"/>
        <v>0.54248174888073253</v>
      </c>
      <c r="AB77" s="19">
        <v>48642.44</v>
      </c>
      <c r="AC77" s="19">
        <v>48642.44</v>
      </c>
      <c r="AD77" s="25">
        <v>44898.34</v>
      </c>
      <c r="AE77" s="20">
        <f t="shared" si="292"/>
        <v>1</v>
      </c>
      <c r="AF77" s="20">
        <f t="shared" si="322"/>
        <v>1.0833906108778188</v>
      </c>
      <c r="AG77" s="19">
        <v>859717.27</v>
      </c>
      <c r="AH77" s="19">
        <v>859717.27</v>
      </c>
      <c r="AI77" s="25">
        <v>1195971.48</v>
      </c>
      <c r="AJ77" s="20">
        <f t="shared" si="293"/>
        <v>1</v>
      </c>
      <c r="AK77" s="20">
        <f t="shared" si="323"/>
        <v>0.7188442905009742</v>
      </c>
      <c r="AL77" s="19"/>
      <c r="AM77" s="19"/>
      <c r="AN77" s="25"/>
      <c r="AO77" s="20" t="str">
        <f t="shared" si="294"/>
        <v xml:space="preserve"> </v>
      </c>
      <c r="AP77" s="20" t="str">
        <f t="shared" si="324"/>
        <v xml:space="preserve"> </v>
      </c>
      <c r="AQ77" s="19">
        <f t="shared" ref="AQ77:AQ79" si="360">AV77+BA77+BF77+BK77+BP77+BU77+BZ77+CE77+CT77+CY77+DD77+DL77+DQ77</f>
        <v>1080252.05</v>
      </c>
      <c r="AR77" s="19">
        <f>AW77+BB77+BG77+BL77+BQ77+BV77+CA77+CF77+CU77+CZ77+DE77+DI77+DM77+DR77</f>
        <v>1080252.05</v>
      </c>
      <c r="AS77" s="34">
        <v>3594311.2399999998</v>
      </c>
      <c r="AT77" s="20">
        <f t="shared" si="297"/>
        <v>1</v>
      </c>
      <c r="AU77" s="20">
        <f t="shared" si="327"/>
        <v>0.30054493833984175</v>
      </c>
      <c r="AV77" s="19">
        <v>12011.37</v>
      </c>
      <c r="AW77" s="19">
        <v>12011.37</v>
      </c>
      <c r="AX77" s="25">
        <v>14545.33</v>
      </c>
      <c r="AY77" s="20">
        <f>IF(AW77&lt;=0," ",IF(AW77/AV77*100&gt;200,"СВ.200",AW77/AV77))</f>
        <v>1</v>
      </c>
      <c r="AZ77" s="20">
        <f>IF(AX77=0," ",IF(AW77/AX77*100&gt;200,"св.200",AW77/AX77))</f>
        <v>0.8257887583162431</v>
      </c>
      <c r="BA77" s="19">
        <v>49832.42</v>
      </c>
      <c r="BB77" s="19">
        <v>49832.42</v>
      </c>
      <c r="BC77" s="25">
        <v>51304.81</v>
      </c>
      <c r="BD77" s="20">
        <f t="shared" si="299"/>
        <v>1</v>
      </c>
      <c r="BE77" s="20">
        <f t="shared" si="329"/>
        <v>0.97130113141438401</v>
      </c>
      <c r="BF77" s="19"/>
      <c r="BG77" s="19"/>
      <c r="BH77" s="25"/>
      <c r="BI77" s="20" t="str">
        <f t="shared" si="300"/>
        <v xml:space="preserve"> </v>
      </c>
      <c r="BJ77" s="20" t="str">
        <f t="shared" si="330"/>
        <v xml:space="preserve"> </v>
      </c>
      <c r="BK77" s="19"/>
      <c r="BL77" s="19"/>
      <c r="BM77" s="25"/>
      <c r="BN77" s="20" t="str">
        <f t="shared" si="301"/>
        <v xml:space="preserve"> </v>
      </c>
      <c r="BO77" s="20" t="str">
        <f t="shared" si="331"/>
        <v xml:space="preserve"> </v>
      </c>
      <c r="BP77" s="19"/>
      <c r="BQ77" s="19"/>
      <c r="BR77" s="25"/>
      <c r="BS77" s="20" t="str">
        <f t="shared" si="302"/>
        <v xml:space="preserve"> </v>
      </c>
      <c r="BT77" s="20" t="str">
        <f t="shared" si="332"/>
        <v xml:space="preserve"> </v>
      </c>
      <c r="BU77" s="19">
        <v>76880.800000000003</v>
      </c>
      <c r="BV77" s="19">
        <v>76880.800000000003</v>
      </c>
      <c r="BW77" s="25">
        <v>78377.2</v>
      </c>
      <c r="BX77" s="20">
        <f t="shared" si="303"/>
        <v>1</v>
      </c>
      <c r="BY77" s="20">
        <f t="shared" si="333"/>
        <v>0.98090771295733969</v>
      </c>
      <c r="BZ77" s="19"/>
      <c r="CA77" s="19"/>
      <c r="CB77" s="25"/>
      <c r="CC77" s="20" t="str">
        <f t="shared" si="304"/>
        <v xml:space="preserve"> </v>
      </c>
      <c r="CD77" s="20" t="str">
        <f t="shared" si="334"/>
        <v xml:space="preserve"> </v>
      </c>
      <c r="CE77" s="19">
        <f t="shared" ref="CE77:CE79" si="361">CJ77+CO77</f>
        <v>915527.46</v>
      </c>
      <c r="CF77" s="19">
        <f t="shared" ref="CF77:CF79" si="362">CK77+CP77</f>
        <v>915527.46</v>
      </c>
      <c r="CG77" s="19">
        <v>3424083.9</v>
      </c>
      <c r="CH77" s="20">
        <f t="shared" si="307"/>
        <v>1</v>
      </c>
      <c r="CI77" s="20">
        <f t="shared" si="337"/>
        <v>0.26737880459062346</v>
      </c>
      <c r="CJ77" s="19"/>
      <c r="CK77" s="19"/>
      <c r="CL77" s="25"/>
      <c r="CM77" s="20" t="str">
        <f t="shared" si="308"/>
        <v xml:space="preserve"> </v>
      </c>
      <c r="CN77" s="20" t="str">
        <f t="shared" si="338"/>
        <v xml:space="preserve"> </v>
      </c>
      <c r="CO77" s="19">
        <v>915527.46</v>
      </c>
      <c r="CP77" s="19">
        <v>915527.46</v>
      </c>
      <c r="CQ77" s="25">
        <v>3424083.9</v>
      </c>
      <c r="CR77" s="20">
        <f t="shared" si="309"/>
        <v>1</v>
      </c>
      <c r="CS77" s="20">
        <f t="shared" si="339"/>
        <v>0.26737880459062346</v>
      </c>
      <c r="CT77" s="19"/>
      <c r="CU77" s="19"/>
      <c r="CV77" s="25"/>
      <c r="CW77" s="20" t="str">
        <f t="shared" si="310"/>
        <v xml:space="preserve"> </v>
      </c>
      <c r="CX77" s="20" t="str">
        <f t="shared" si="340"/>
        <v xml:space="preserve"> </v>
      </c>
      <c r="CY77" s="19"/>
      <c r="CZ77" s="19"/>
      <c r="DA77" s="25"/>
      <c r="DB77" s="20" t="str">
        <f t="shared" si="311"/>
        <v xml:space="preserve"> </v>
      </c>
      <c r="DC77" s="20" t="str">
        <f t="shared" si="341"/>
        <v xml:space="preserve"> </v>
      </c>
      <c r="DD77" s="19"/>
      <c r="DE77" s="19"/>
      <c r="DF77" s="25"/>
      <c r="DG77" s="20" t="str">
        <f t="shared" si="312"/>
        <v xml:space="preserve"> </v>
      </c>
      <c r="DH77" s="20" t="str">
        <f t="shared" si="342"/>
        <v xml:space="preserve"> </v>
      </c>
      <c r="DI77" s="19"/>
      <c r="DJ77" s="25"/>
      <c r="DK77" s="42" t="str">
        <f t="shared" si="343"/>
        <v xml:space="preserve"> </v>
      </c>
      <c r="DL77" s="19"/>
      <c r="DM77" s="19"/>
      <c r="DN77" s="25"/>
      <c r="DO77" s="20" t="str">
        <f t="shared" si="313"/>
        <v xml:space="preserve"> </v>
      </c>
      <c r="DP77" s="20" t="str">
        <f t="shared" si="344"/>
        <v xml:space="preserve"> </v>
      </c>
      <c r="DQ77" s="19">
        <v>26000</v>
      </c>
      <c r="DR77" s="19">
        <v>26000</v>
      </c>
      <c r="DS77" s="25">
        <v>26000</v>
      </c>
      <c r="DT77" s="20">
        <f t="shared" si="314"/>
        <v>1</v>
      </c>
      <c r="DU77" s="20">
        <f t="shared" si="345"/>
        <v>1</v>
      </c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</row>
    <row r="78" spans="1:144" s="11" customFormat="1" ht="15.75" customHeight="1" outlineLevel="1" x14ac:dyDescent="0.25">
      <c r="A78" s="10">
        <v>62</v>
      </c>
      <c r="B78" s="6" t="s">
        <v>93</v>
      </c>
      <c r="C78" s="19">
        <f t="shared" si="354"/>
        <v>2996434.5</v>
      </c>
      <c r="D78" s="19">
        <f t="shared" si="355"/>
        <v>2994042.6</v>
      </c>
      <c r="E78" s="19">
        <v>2858263.97</v>
      </c>
      <c r="F78" s="20">
        <f>IF(D78&lt;=0," ",IF(D78/C78*100&gt;200,"СВ.200",D78/C78))</f>
        <v>0.99920175128139799</v>
      </c>
      <c r="G78" s="20">
        <f t="shared" si="286"/>
        <v>1.0475038804760919</v>
      </c>
      <c r="H78" s="19">
        <f t="shared" si="356"/>
        <v>2992738.27</v>
      </c>
      <c r="I78" s="19">
        <f t="shared" si="357"/>
        <v>2990346.37</v>
      </c>
      <c r="J78" s="16">
        <v>2311954.8199999998</v>
      </c>
      <c r="K78" s="20">
        <f t="shared" si="358"/>
        <v>0.99920076539135516</v>
      </c>
      <c r="L78" s="20">
        <f t="shared" si="359"/>
        <v>1.2934276847157422</v>
      </c>
      <c r="M78" s="19">
        <v>2386794.36</v>
      </c>
      <c r="N78" s="19">
        <v>2384402.46</v>
      </c>
      <c r="O78" s="25">
        <v>1259588.6399999999</v>
      </c>
      <c r="P78" s="20">
        <f t="shared" si="289"/>
        <v>0.99899786087981213</v>
      </c>
      <c r="Q78" s="20">
        <f t="shared" si="319"/>
        <v>1.893000924492301</v>
      </c>
      <c r="R78" s="19"/>
      <c r="S78" s="19"/>
      <c r="T78" s="25"/>
      <c r="U78" s="20" t="str">
        <f t="shared" si="290"/>
        <v xml:space="preserve"> </v>
      </c>
      <c r="V78" s="20" t="str">
        <f t="shared" si="320"/>
        <v xml:space="preserve"> </v>
      </c>
      <c r="W78" s="19"/>
      <c r="X78" s="19"/>
      <c r="Y78" s="25"/>
      <c r="Z78" s="20" t="str">
        <f t="shared" si="291"/>
        <v xml:space="preserve"> </v>
      </c>
      <c r="AA78" s="20" t="str">
        <f t="shared" si="321"/>
        <v xml:space="preserve"> </v>
      </c>
      <c r="AB78" s="19">
        <v>126164.43</v>
      </c>
      <c r="AC78" s="19">
        <v>126164.43</v>
      </c>
      <c r="AD78" s="25">
        <v>129046.04</v>
      </c>
      <c r="AE78" s="20">
        <f t="shared" si="292"/>
        <v>1</v>
      </c>
      <c r="AF78" s="20">
        <f t="shared" si="322"/>
        <v>0.97766990757717165</v>
      </c>
      <c r="AG78" s="19">
        <v>479779.48</v>
      </c>
      <c r="AH78" s="19">
        <v>479779.48</v>
      </c>
      <c r="AI78" s="25">
        <v>923320.14</v>
      </c>
      <c r="AJ78" s="20">
        <f t="shared" si="293"/>
        <v>1</v>
      </c>
      <c r="AK78" s="20">
        <f t="shared" si="323"/>
        <v>0.51962419015359074</v>
      </c>
      <c r="AL78" s="19"/>
      <c r="AM78" s="19"/>
      <c r="AN78" s="25"/>
      <c r="AO78" s="20" t="str">
        <f t="shared" si="294"/>
        <v xml:space="preserve"> </v>
      </c>
      <c r="AP78" s="20" t="str">
        <f t="shared" si="324"/>
        <v xml:space="preserve"> </v>
      </c>
      <c r="AQ78" s="19">
        <f t="shared" si="360"/>
        <v>3696.23</v>
      </c>
      <c r="AR78" s="19">
        <f t="shared" ref="AR78:AR79" si="363">AW78+BB78+BG78+BL78+BQ78+BV78+CA78+CF78+CU78+CZ78+DE78+DI78+DM78+DR78</f>
        <v>3696.23</v>
      </c>
      <c r="AS78" s="34">
        <v>546309.15</v>
      </c>
      <c r="AT78" s="20">
        <f t="shared" si="297"/>
        <v>1</v>
      </c>
      <c r="AU78" s="20">
        <f t="shared" si="327"/>
        <v>6.7658211472387013E-3</v>
      </c>
      <c r="AV78" s="19">
        <v>3696.23</v>
      </c>
      <c r="AW78" s="19">
        <v>3696.23</v>
      </c>
      <c r="AX78" s="25">
        <v>3456.15</v>
      </c>
      <c r="AY78" s="20">
        <f t="shared" si="298"/>
        <v>1</v>
      </c>
      <c r="AZ78" s="20">
        <f t="shared" si="328"/>
        <v>1.069464577636966</v>
      </c>
      <c r="BA78" s="19"/>
      <c r="BB78" s="19"/>
      <c r="BC78" s="25"/>
      <c r="BD78" s="20" t="str">
        <f t="shared" si="299"/>
        <v xml:space="preserve"> </v>
      </c>
      <c r="BE78" s="20" t="str">
        <f t="shared" si="329"/>
        <v xml:space="preserve"> </v>
      </c>
      <c r="BF78" s="19"/>
      <c r="BG78" s="19"/>
      <c r="BH78" s="25"/>
      <c r="BI78" s="20" t="str">
        <f t="shared" si="300"/>
        <v xml:space="preserve"> </v>
      </c>
      <c r="BJ78" s="20" t="str">
        <f t="shared" si="330"/>
        <v xml:space="preserve"> </v>
      </c>
      <c r="BK78" s="19"/>
      <c r="BL78" s="19"/>
      <c r="BM78" s="25"/>
      <c r="BN78" s="20" t="str">
        <f t="shared" si="301"/>
        <v xml:space="preserve"> </v>
      </c>
      <c r="BO78" s="20" t="str">
        <f t="shared" si="331"/>
        <v xml:space="preserve"> </v>
      </c>
      <c r="BP78" s="19"/>
      <c r="BQ78" s="19"/>
      <c r="BR78" s="25"/>
      <c r="BS78" s="20" t="str">
        <f t="shared" si="302"/>
        <v xml:space="preserve"> </v>
      </c>
      <c r="BT78" s="20" t="str">
        <f t="shared" si="332"/>
        <v xml:space="preserve"> </v>
      </c>
      <c r="BU78" s="19"/>
      <c r="BV78" s="19"/>
      <c r="BW78" s="25"/>
      <c r="BX78" s="20" t="str">
        <f t="shared" si="303"/>
        <v xml:space="preserve"> </v>
      </c>
      <c r="BY78" s="20" t="str">
        <f t="shared" si="333"/>
        <v xml:space="preserve"> </v>
      </c>
      <c r="BZ78" s="19"/>
      <c r="CA78" s="19"/>
      <c r="CB78" s="25"/>
      <c r="CC78" s="20" t="str">
        <f t="shared" si="304"/>
        <v xml:space="preserve"> </v>
      </c>
      <c r="CD78" s="20" t="str">
        <f t="shared" si="334"/>
        <v xml:space="preserve"> </v>
      </c>
      <c r="CE78" s="19">
        <f t="shared" si="361"/>
        <v>0</v>
      </c>
      <c r="CF78" s="19">
        <f t="shared" si="362"/>
        <v>0</v>
      </c>
      <c r="CG78" s="19">
        <v>436029</v>
      </c>
      <c r="CH78" s="20" t="str">
        <f t="shared" si="307"/>
        <v xml:space="preserve"> </v>
      </c>
      <c r="CI78" s="20">
        <f t="shared" si="337"/>
        <v>0</v>
      </c>
      <c r="CJ78" s="19"/>
      <c r="CK78" s="19"/>
      <c r="CL78" s="25"/>
      <c r="CM78" s="20" t="str">
        <f t="shared" si="308"/>
        <v xml:space="preserve"> </v>
      </c>
      <c r="CN78" s="20" t="str">
        <f t="shared" si="338"/>
        <v xml:space="preserve"> </v>
      </c>
      <c r="CO78" s="19"/>
      <c r="CP78" s="19"/>
      <c r="CQ78" s="25">
        <v>436029</v>
      </c>
      <c r="CR78" s="20" t="str">
        <f t="shared" si="309"/>
        <v xml:space="preserve"> </v>
      </c>
      <c r="CS78" s="20">
        <f t="shared" si="339"/>
        <v>0</v>
      </c>
      <c r="CT78" s="19"/>
      <c r="CU78" s="19"/>
      <c r="CV78" s="25"/>
      <c r="CW78" s="20" t="str">
        <f t="shared" si="310"/>
        <v xml:space="preserve"> </v>
      </c>
      <c r="CX78" s="20" t="str">
        <f t="shared" si="340"/>
        <v xml:space="preserve"> </v>
      </c>
      <c r="CY78" s="19"/>
      <c r="CZ78" s="19"/>
      <c r="DA78" s="25"/>
      <c r="DB78" s="20" t="str">
        <f t="shared" si="311"/>
        <v xml:space="preserve"> </v>
      </c>
      <c r="DC78" s="20" t="str">
        <f t="shared" si="341"/>
        <v xml:space="preserve"> </v>
      </c>
      <c r="DD78" s="19"/>
      <c r="DE78" s="19"/>
      <c r="DF78" s="25"/>
      <c r="DG78" s="20" t="str">
        <f t="shared" si="312"/>
        <v xml:space="preserve"> </v>
      </c>
      <c r="DH78" s="20" t="str">
        <f t="shared" si="342"/>
        <v xml:space="preserve"> </v>
      </c>
      <c r="DI78" s="19"/>
      <c r="DJ78" s="25"/>
      <c r="DK78" s="42" t="str">
        <f t="shared" si="343"/>
        <v xml:space="preserve"> </v>
      </c>
      <c r="DL78" s="19"/>
      <c r="DM78" s="19"/>
      <c r="DN78" s="25"/>
      <c r="DO78" s="20" t="str">
        <f t="shared" si="313"/>
        <v xml:space="preserve"> </v>
      </c>
      <c r="DP78" s="20" t="str">
        <f t="shared" si="344"/>
        <v xml:space="preserve"> </v>
      </c>
      <c r="DQ78" s="19"/>
      <c r="DR78" s="19"/>
      <c r="DS78" s="25">
        <v>106824</v>
      </c>
      <c r="DT78" s="20" t="str">
        <f t="shared" si="314"/>
        <v xml:space="preserve"> </v>
      </c>
      <c r="DU78" s="20">
        <f t="shared" si="345"/>
        <v>0</v>
      </c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</row>
    <row r="79" spans="1:144" s="11" customFormat="1" ht="15.75" customHeight="1" outlineLevel="1" x14ac:dyDescent="0.25">
      <c r="A79" s="10">
        <v>63</v>
      </c>
      <c r="B79" s="6" t="s">
        <v>18</v>
      </c>
      <c r="C79" s="19">
        <f t="shared" si="354"/>
        <v>1860432.2200000002</v>
      </c>
      <c r="D79" s="19">
        <f t="shared" si="355"/>
        <v>1857853.1800000002</v>
      </c>
      <c r="E79" s="19">
        <v>2054624.71</v>
      </c>
      <c r="F79" s="20">
        <f>IF(D79&lt;=0," ",IF(D79/C79*100&gt;200,"СВ.200",D79/C79))</f>
        <v>0.99861374148852355</v>
      </c>
      <c r="G79" s="20">
        <f t="shared" si="286"/>
        <v>0.90422994085377284</v>
      </c>
      <c r="H79" s="19">
        <f t="shared" si="356"/>
        <v>809250.70000000007</v>
      </c>
      <c r="I79" s="19">
        <f t="shared" si="357"/>
        <v>806671.66</v>
      </c>
      <c r="J79" s="16">
        <v>930772.98</v>
      </c>
      <c r="K79" s="20">
        <f t="shared" si="358"/>
        <v>0.99681305187626035</v>
      </c>
      <c r="L79" s="20">
        <f t="shared" si="359"/>
        <v>0.86666854037812746</v>
      </c>
      <c r="M79" s="19">
        <v>285725.51</v>
      </c>
      <c r="N79" s="19">
        <v>285725.51</v>
      </c>
      <c r="O79" s="25">
        <v>262069.37</v>
      </c>
      <c r="P79" s="20">
        <f t="shared" si="289"/>
        <v>1</v>
      </c>
      <c r="Q79" s="20">
        <f t="shared" si="319"/>
        <v>1.0902667106804584</v>
      </c>
      <c r="R79" s="19"/>
      <c r="S79" s="19"/>
      <c r="T79" s="25"/>
      <c r="U79" s="20" t="str">
        <f t="shared" si="290"/>
        <v xml:space="preserve"> </v>
      </c>
      <c r="V79" s="20" t="str">
        <f t="shared" si="320"/>
        <v xml:space="preserve"> </v>
      </c>
      <c r="W79" s="19">
        <v>7286.7</v>
      </c>
      <c r="X79" s="19">
        <v>7286.7</v>
      </c>
      <c r="Y79" s="25">
        <v>3248.1</v>
      </c>
      <c r="Z79" s="20">
        <f t="shared" si="291"/>
        <v>1</v>
      </c>
      <c r="AA79" s="20" t="str">
        <f t="shared" si="321"/>
        <v>св.200</v>
      </c>
      <c r="AB79" s="19">
        <v>64252.22</v>
      </c>
      <c r="AC79" s="19">
        <v>64252.22</v>
      </c>
      <c r="AD79" s="25">
        <v>59775.38</v>
      </c>
      <c r="AE79" s="20">
        <f t="shared" si="292"/>
        <v>1</v>
      </c>
      <c r="AF79" s="20">
        <f t="shared" si="322"/>
        <v>1.0748943795924009</v>
      </c>
      <c r="AG79" s="19">
        <v>451986.27</v>
      </c>
      <c r="AH79" s="19">
        <v>449407.23</v>
      </c>
      <c r="AI79" s="25">
        <v>605680.13</v>
      </c>
      <c r="AJ79" s="20">
        <f t="shared" si="293"/>
        <v>0.99429398596554708</v>
      </c>
      <c r="AK79" s="20">
        <f t="shared" si="323"/>
        <v>0.7419877386434981</v>
      </c>
      <c r="AL79" s="19"/>
      <c r="AM79" s="19"/>
      <c r="AN79" s="25"/>
      <c r="AO79" s="20" t="str">
        <f t="shared" si="294"/>
        <v xml:space="preserve"> </v>
      </c>
      <c r="AP79" s="20" t="str">
        <f t="shared" si="324"/>
        <v xml:space="preserve"> </v>
      </c>
      <c r="AQ79" s="19">
        <f t="shared" si="360"/>
        <v>1051181.52</v>
      </c>
      <c r="AR79" s="19">
        <f t="shared" si="363"/>
        <v>1051181.52</v>
      </c>
      <c r="AS79" s="34">
        <v>1123851.73</v>
      </c>
      <c r="AT79" s="20">
        <f t="shared" si="297"/>
        <v>1</v>
      </c>
      <c r="AU79" s="20">
        <f t="shared" si="327"/>
        <v>0.93533825854412311</v>
      </c>
      <c r="AV79" s="19">
        <v>371882.52</v>
      </c>
      <c r="AW79" s="19">
        <v>371882.52</v>
      </c>
      <c r="AX79" s="25">
        <v>399020.85</v>
      </c>
      <c r="AY79" s="20">
        <f t="shared" si="298"/>
        <v>1</v>
      </c>
      <c r="AZ79" s="20">
        <f t="shared" si="328"/>
        <v>0.93198768936510468</v>
      </c>
      <c r="BA79" s="19"/>
      <c r="BB79" s="19"/>
      <c r="BC79" s="25"/>
      <c r="BD79" s="20" t="str">
        <f t="shared" si="299"/>
        <v xml:space="preserve"> </v>
      </c>
      <c r="BE79" s="20" t="str">
        <f t="shared" si="329"/>
        <v xml:space="preserve"> </v>
      </c>
      <c r="BF79" s="19">
        <v>18204</v>
      </c>
      <c r="BG79" s="19">
        <v>18204</v>
      </c>
      <c r="BH79" s="25">
        <v>18204</v>
      </c>
      <c r="BI79" s="20">
        <f t="shared" si="300"/>
        <v>1</v>
      </c>
      <c r="BJ79" s="20">
        <f t="shared" si="330"/>
        <v>1</v>
      </c>
      <c r="BK79" s="19"/>
      <c r="BL79" s="19"/>
      <c r="BM79" s="25"/>
      <c r="BN79" s="20" t="str">
        <f t="shared" si="301"/>
        <v xml:space="preserve"> </v>
      </c>
      <c r="BO79" s="20" t="str">
        <f t="shared" si="331"/>
        <v xml:space="preserve"> </v>
      </c>
      <c r="BP79" s="19"/>
      <c r="BQ79" s="19"/>
      <c r="BR79" s="25"/>
      <c r="BS79" s="20" t="str">
        <f t="shared" si="302"/>
        <v xml:space="preserve"> </v>
      </c>
      <c r="BT79" s="20" t="str">
        <f t="shared" si="332"/>
        <v xml:space="preserve"> </v>
      </c>
      <c r="BU79" s="19"/>
      <c r="BV79" s="19"/>
      <c r="BW79" s="25"/>
      <c r="BX79" s="20" t="str">
        <f t="shared" si="303"/>
        <v xml:space="preserve"> </v>
      </c>
      <c r="BY79" s="20" t="str">
        <f t="shared" si="333"/>
        <v xml:space="preserve"> </v>
      </c>
      <c r="BZ79" s="19"/>
      <c r="CA79" s="19"/>
      <c r="CB79" s="25"/>
      <c r="CC79" s="20" t="str">
        <f t="shared" si="304"/>
        <v xml:space="preserve"> </v>
      </c>
      <c r="CD79" s="20" t="str">
        <f t="shared" si="334"/>
        <v xml:space="preserve"> </v>
      </c>
      <c r="CE79" s="19">
        <f t="shared" si="361"/>
        <v>661095</v>
      </c>
      <c r="CF79" s="19">
        <f t="shared" si="362"/>
        <v>661095</v>
      </c>
      <c r="CG79" s="19">
        <v>694710</v>
      </c>
      <c r="CH79" s="20">
        <f t="shared" si="307"/>
        <v>1</v>
      </c>
      <c r="CI79" s="20">
        <f t="shared" si="337"/>
        <v>0.95161290322580649</v>
      </c>
      <c r="CJ79" s="19"/>
      <c r="CK79" s="19"/>
      <c r="CL79" s="25"/>
      <c r="CM79" s="20" t="str">
        <f t="shared" si="308"/>
        <v xml:space="preserve"> </v>
      </c>
      <c r="CN79" s="20" t="str">
        <f t="shared" si="338"/>
        <v xml:space="preserve"> </v>
      </c>
      <c r="CO79" s="19">
        <v>661095</v>
      </c>
      <c r="CP79" s="19">
        <v>661095</v>
      </c>
      <c r="CQ79" s="25">
        <v>694710</v>
      </c>
      <c r="CR79" s="20">
        <f t="shared" si="309"/>
        <v>1</v>
      </c>
      <c r="CS79" s="20">
        <f t="shared" si="339"/>
        <v>0.95161290322580649</v>
      </c>
      <c r="CT79" s="19"/>
      <c r="CU79" s="19"/>
      <c r="CV79" s="25"/>
      <c r="CW79" s="20" t="str">
        <f t="shared" si="310"/>
        <v xml:space="preserve"> </v>
      </c>
      <c r="CX79" s="20" t="str">
        <f t="shared" si="340"/>
        <v xml:space="preserve"> </v>
      </c>
      <c r="CY79" s="19"/>
      <c r="CZ79" s="19"/>
      <c r="DA79" s="25"/>
      <c r="DB79" s="20" t="str">
        <f t="shared" si="311"/>
        <v xml:space="preserve"> </v>
      </c>
      <c r="DC79" s="20" t="str">
        <f t="shared" si="341"/>
        <v xml:space="preserve"> </v>
      </c>
      <c r="DD79" s="19"/>
      <c r="DE79" s="19"/>
      <c r="DF79" s="25"/>
      <c r="DG79" s="20" t="str">
        <f t="shared" si="312"/>
        <v xml:space="preserve"> </v>
      </c>
      <c r="DH79" s="20" t="str">
        <f t="shared" si="342"/>
        <v xml:space="preserve"> </v>
      </c>
      <c r="DI79" s="19"/>
      <c r="DJ79" s="25"/>
      <c r="DK79" s="42" t="str">
        <f t="shared" si="343"/>
        <v xml:space="preserve"> </v>
      </c>
      <c r="DL79" s="19"/>
      <c r="DM79" s="19"/>
      <c r="DN79" s="25"/>
      <c r="DO79" s="20" t="str">
        <f t="shared" si="313"/>
        <v xml:space="preserve"> </v>
      </c>
      <c r="DP79" s="20" t="str">
        <f t="shared" si="344"/>
        <v xml:space="preserve"> </v>
      </c>
      <c r="DQ79" s="19"/>
      <c r="DR79" s="19"/>
      <c r="DS79" s="25">
        <v>11916.88</v>
      </c>
      <c r="DT79" s="20" t="str">
        <f t="shared" si="314"/>
        <v xml:space="preserve"> </v>
      </c>
      <c r="DU79" s="20">
        <f t="shared" si="345"/>
        <v>0</v>
      </c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</row>
    <row r="80" spans="1:144" s="13" customFormat="1" ht="15.75" x14ac:dyDescent="0.25">
      <c r="A80" s="12"/>
      <c r="B80" s="5" t="s">
        <v>133</v>
      </c>
      <c r="C80" s="37">
        <f>SUM(C81:C83)</f>
        <v>22199175.030000001</v>
      </c>
      <c r="D80" s="37">
        <f>SUM(D81:D83)</f>
        <v>23788677.789999999</v>
      </c>
      <c r="E80" s="21">
        <v>20801511.229999997</v>
      </c>
      <c r="F80" s="18">
        <f>IF(D80&lt;=0," ",IF(D80/C80*100&gt;200,"СВ.200",D80/C80))</f>
        <v>1.0716018842074961</v>
      </c>
      <c r="G80" s="18">
        <f t="shared" si="286"/>
        <v>1.1436033433807398</v>
      </c>
      <c r="H80" s="37">
        <f>SUM(H81:H83)</f>
        <v>20439341.18</v>
      </c>
      <c r="I80" s="37">
        <f>SUM(I81:I83)</f>
        <v>22041390.449999999</v>
      </c>
      <c r="J80" s="37">
        <v>19498296.48</v>
      </c>
      <c r="K80" s="18">
        <f t="shared" si="282"/>
        <v>1.0783806706826546</v>
      </c>
      <c r="L80" s="18">
        <f t="shared" si="283"/>
        <v>1.1304264694409858</v>
      </c>
      <c r="M80" s="37">
        <f>SUM(M81:M83)</f>
        <v>16797600</v>
      </c>
      <c r="N80" s="37">
        <f>SUM(N81:N83)</f>
        <v>18195075.569999997</v>
      </c>
      <c r="O80" s="37">
        <v>16307856.58</v>
      </c>
      <c r="P80" s="18">
        <f t="shared" si="289"/>
        <v>1.0831949546363764</v>
      </c>
      <c r="Q80" s="18">
        <f t="shared" si="319"/>
        <v>1.1157245270549219</v>
      </c>
      <c r="R80" s="37">
        <f>SUM(R81:R83)</f>
        <v>1243969.18</v>
      </c>
      <c r="S80" s="37">
        <f>SUM(S81:S83)</f>
        <v>1245290.04</v>
      </c>
      <c r="T80" s="37">
        <v>1161058.6499999999</v>
      </c>
      <c r="U80" s="18">
        <f t="shared" si="290"/>
        <v>1.0010618108721956</v>
      </c>
      <c r="V80" s="18">
        <f t="shared" si="320"/>
        <v>1.0725470586692585</v>
      </c>
      <c r="W80" s="37">
        <f>SUM(W81:W83)</f>
        <v>4212</v>
      </c>
      <c r="X80" s="37">
        <f>SUM(X81:X83)</f>
        <v>4212</v>
      </c>
      <c r="Y80" s="37">
        <v>7074</v>
      </c>
      <c r="Z80" s="18">
        <f t="shared" si="291"/>
        <v>1</v>
      </c>
      <c r="AA80" s="18">
        <f t="shared" si="321"/>
        <v>0.59541984732824427</v>
      </c>
      <c r="AB80" s="37">
        <f>SUM(AB81:AB83)</f>
        <v>1016500</v>
      </c>
      <c r="AC80" s="37">
        <f>SUM(AC81:AC83)</f>
        <v>1182670.8799999999</v>
      </c>
      <c r="AD80" s="37">
        <v>845067.79</v>
      </c>
      <c r="AE80" s="18">
        <f t="shared" si="292"/>
        <v>1.1634735661583866</v>
      </c>
      <c r="AF80" s="18">
        <f t="shared" si="322"/>
        <v>1.3994982343369162</v>
      </c>
      <c r="AG80" s="37">
        <f>SUM(AG81:AG83)</f>
        <v>1377060</v>
      </c>
      <c r="AH80" s="37">
        <f>SUM(AH81:AH83)</f>
        <v>1414141.96</v>
      </c>
      <c r="AI80" s="37">
        <v>1177239.46</v>
      </c>
      <c r="AJ80" s="18">
        <f t="shared" si="293"/>
        <v>1.026928354610547</v>
      </c>
      <c r="AK80" s="18">
        <f t="shared" si="323"/>
        <v>1.2012356092786765</v>
      </c>
      <c r="AL80" s="37">
        <f>SUM(AL81:AL83)</f>
        <v>0</v>
      </c>
      <c r="AM80" s="37">
        <f>SUM(AM81:AM83)</f>
        <v>0</v>
      </c>
      <c r="AN80" s="37">
        <v>0</v>
      </c>
      <c r="AO80" s="18" t="str">
        <f t="shared" si="294"/>
        <v xml:space="preserve"> </v>
      </c>
      <c r="AP80" s="18" t="str">
        <f t="shared" si="324"/>
        <v xml:space="preserve"> </v>
      </c>
      <c r="AQ80" s="37">
        <f>SUM(AQ81:AQ83)</f>
        <v>1759833.85</v>
      </c>
      <c r="AR80" s="37">
        <f>SUM(AR81:AR83)</f>
        <v>1747287.3399999999</v>
      </c>
      <c r="AS80" s="37">
        <v>1303214.75</v>
      </c>
      <c r="AT80" s="18">
        <f t="shared" si="297"/>
        <v>0.99287062809935145</v>
      </c>
      <c r="AU80" s="18">
        <f t="shared" si="327"/>
        <v>1.3407516604611787</v>
      </c>
      <c r="AV80" s="37">
        <f>SUM(AV81:AV83)</f>
        <v>152000</v>
      </c>
      <c r="AW80" s="37">
        <f>SUM(AW81:AW83)</f>
        <v>151444.4</v>
      </c>
      <c r="AX80" s="37">
        <v>71234.94</v>
      </c>
      <c r="AY80" s="18">
        <f t="shared" si="298"/>
        <v>0.99634473684210523</v>
      </c>
      <c r="AZ80" s="18" t="str">
        <f t="shared" si="328"/>
        <v>св.200</v>
      </c>
      <c r="BA80" s="37">
        <f>SUM(BA81:BA83)</f>
        <v>339279.15</v>
      </c>
      <c r="BB80" s="37">
        <f>SUM(BB81:BB83)</f>
        <v>271526.15000000002</v>
      </c>
      <c r="BC80" s="37">
        <v>214666.01</v>
      </c>
      <c r="BD80" s="18">
        <f t="shared" si="299"/>
        <v>0.80030308375861003</v>
      </c>
      <c r="BE80" s="18">
        <f t="shared" si="329"/>
        <v>1.2648772388325473</v>
      </c>
      <c r="BF80" s="37">
        <f>SUM(BF81:BF83)</f>
        <v>0</v>
      </c>
      <c r="BG80" s="37">
        <f>SUM(BG81:BG83)</f>
        <v>0</v>
      </c>
      <c r="BH80" s="37">
        <v>0</v>
      </c>
      <c r="BI80" s="18" t="str">
        <f t="shared" si="300"/>
        <v xml:space="preserve"> </v>
      </c>
      <c r="BJ80" s="18" t="str">
        <f t="shared" si="330"/>
        <v xml:space="preserve"> </v>
      </c>
      <c r="BK80" s="37">
        <f>SUM(BK81:BK83)</f>
        <v>0</v>
      </c>
      <c r="BL80" s="37">
        <f>SUM(BL81:BL83)</f>
        <v>0</v>
      </c>
      <c r="BM80" s="37">
        <v>0</v>
      </c>
      <c r="BN80" s="18" t="str">
        <f t="shared" si="301"/>
        <v xml:space="preserve"> </v>
      </c>
      <c r="BO80" s="18" t="str">
        <f t="shared" si="331"/>
        <v xml:space="preserve"> </v>
      </c>
      <c r="BP80" s="37">
        <f>SUM(BP81:BP83)</f>
        <v>0</v>
      </c>
      <c r="BQ80" s="37">
        <f>SUM(BQ81:BQ83)</f>
        <v>0</v>
      </c>
      <c r="BR80" s="37">
        <v>0</v>
      </c>
      <c r="BS80" s="18" t="str">
        <f t="shared" si="302"/>
        <v xml:space="preserve"> </v>
      </c>
      <c r="BT80" s="18" t="str">
        <f t="shared" si="332"/>
        <v xml:space="preserve"> </v>
      </c>
      <c r="BU80" s="37">
        <f>SUM(BU81:BU83)</f>
        <v>791410</v>
      </c>
      <c r="BV80" s="37">
        <f>SUM(BV81:BV83)</f>
        <v>853528.62</v>
      </c>
      <c r="BW80" s="37">
        <v>748394.12</v>
      </c>
      <c r="BX80" s="18">
        <f t="shared" si="303"/>
        <v>1.0784910728952124</v>
      </c>
      <c r="BY80" s="18">
        <f t="shared" si="333"/>
        <v>1.1404801256322004</v>
      </c>
      <c r="BZ80" s="37">
        <f>SUM(BZ81:BZ83)</f>
        <v>1000</v>
      </c>
      <c r="CA80" s="37">
        <f>SUM(CA81:CA83)</f>
        <v>1000</v>
      </c>
      <c r="CB80" s="37">
        <v>0</v>
      </c>
      <c r="CC80" s="18">
        <f t="shared" si="304"/>
        <v>1</v>
      </c>
      <c r="CD80" s="18" t="str">
        <f t="shared" si="334"/>
        <v xml:space="preserve"> </v>
      </c>
      <c r="CE80" s="37">
        <f>SUM(CE81:CE83)</f>
        <v>267030</v>
      </c>
      <c r="CF80" s="37">
        <f>SUM(CF81:CF83)</f>
        <v>267727.53000000003</v>
      </c>
      <c r="CG80" s="21">
        <v>50834.49</v>
      </c>
      <c r="CH80" s="18">
        <f t="shared" si="307"/>
        <v>1.0026121784069206</v>
      </c>
      <c r="CI80" s="18" t="str">
        <f t="shared" si="337"/>
        <v>св.200</v>
      </c>
      <c r="CJ80" s="37">
        <f>SUM(CJ81:CJ83)</f>
        <v>194000</v>
      </c>
      <c r="CK80" s="37">
        <f>SUM(CK81:CK83)</f>
        <v>194697.53</v>
      </c>
      <c r="CL80" s="37">
        <v>50834.49</v>
      </c>
      <c r="CM80" s="18">
        <f t="shared" si="308"/>
        <v>1.0035955154639176</v>
      </c>
      <c r="CN80" s="18" t="str">
        <f t="shared" si="338"/>
        <v>св.200</v>
      </c>
      <c r="CO80" s="37">
        <f>SUM(CO81:CO83)</f>
        <v>73030</v>
      </c>
      <c r="CP80" s="37">
        <f>SUM(CP81:CP83)</f>
        <v>73030</v>
      </c>
      <c r="CQ80" s="37">
        <v>0</v>
      </c>
      <c r="CR80" s="18">
        <f t="shared" si="309"/>
        <v>1</v>
      </c>
      <c r="CS80" s="18" t="str">
        <f t="shared" si="339"/>
        <v xml:space="preserve"> </v>
      </c>
      <c r="CT80" s="37">
        <f>SUM(CT81:CT83)</f>
        <v>0</v>
      </c>
      <c r="CU80" s="37">
        <f>SUM(CU81:CU83)</f>
        <v>0</v>
      </c>
      <c r="CV80" s="37">
        <v>0</v>
      </c>
      <c r="CW80" s="18" t="str">
        <f t="shared" si="310"/>
        <v xml:space="preserve"> </v>
      </c>
      <c r="CX80" s="18" t="str">
        <f t="shared" si="340"/>
        <v xml:space="preserve"> </v>
      </c>
      <c r="CY80" s="37">
        <f>SUM(CY81:CY83)</f>
        <v>0</v>
      </c>
      <c r="CZ80" s="37">
        <f>SUM(CZ81:CZ83)</f>
        <v>0</v>
      </c>
      <c r="DA80" s="37">
        <v>0</v>
      </c>
      <c r="DB80" s="18" t="str">
        <f t="shared" si="311"/>
        <v xml:space="preserve"> </v>
      </c>
      <c r="DC80" s="18" t="str">
        <f t="shared" si="341"/>
        <v xml:space="preserve"> </v>
      </c>
      <c r="DD80" s="37">
        <f>SUM(DD81:DD83)</f>
        <v>0</v>
      </c>
      <c r="DE80" s="37">
        <f>SUM(DE81:DE83)</f>
        <v>0</v>
      </c>
      <c r="DF80" s="37">
        <v>1438.88</v>
      </c>
      <c r="DG80" s="18" t="str">
        <f t="shared" si="312"/>
        <v xml:space="preserve"> </v>
      </c>
      <c r="DH80" s="18">
        <f t="shared" si="342"/>
        <v>0</v>
      </c>
      <c r="DI80" s="37">
        <f>SUM(DI81:DI83)</f>
        <v>0</v>
      </c>
      <c r="DJ80" s="37">
        <v>0</v>
      </c>
      <c r="DK80" s="18" t="str">
        <f t="shared" si="343"/>
        <v xml:space="preserve"> </v>
      </c>
      <c r="DL80" s="37">
        <f>SUM(DL81:DL83)</f>
        <v>160000</v>
      </c>
      <c r="DM80" s="37">
        <f>SUM(DM81:DM83)</f>
        <v>152945.94</v>
      </c>
      <c r="DN80" s="37">
        <v>143402.31</v>
      </c>
      <c r="DO80" s="18">
        <f t="shared" si="313"/>
        <v>0.955912125</v>
      </c>
      <c r="DP80" s="18">
        <f t="shared" si="344"/>
        <v>1.0665514383973314</v>
      </c>
      <c r="DQ80" s="37">
        <f>SUM(DQ81:DQ83)</f>
        <v>49114.7</v>
      </c>
      <c r="DR80" s="37">
        <f>SUM(DR81:DR83)</f>
        <v>49114.7</v>
      </c>
      <c r="DS80" s="37">
        <v>73244</v>
      </c>
      <c r="DT80" s="18">
        <f t="shared" si="314"/>
        <v>1</v>
      </c>
      <c r="DU80" s="18">
        <f t="shared" si="345"/>
        <v>0.67056277647315821</v>
      </c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</row>
    <row r="81" spans="1:144" s="11" customFormat="1" ht="15.75" customHeight="1" outlineLevel="1" x14ac:dyDescent="0.25">
      <c r="A81" s="10">
        <v>64</v>
      </c>
      <c r="B81" s="6" t="s">
        <v>52</v>
      </c>
      <c r="C81" s="19">
        <f t="shared" ref="C81" si="364">H81+AQ81</f>
        <v>20430979.18</v>
      </c>
      <c r="D81" s="19">
        <f t="shared" ref="D81" si="365">I81+AR81</f>
        <v>22011995.109999996</v>
      </c>
      <c r="E81" s="19">
        <v>19648273.809999999</v>
      </c>
      <c r="F81" s="20">
        <f>IF(D81&lt;=0," ",IF(D81/C81*100&gt;200,"СВ.200",D81/C81))</f>
        <v>1.0773832676383746</v>
      </c>
      <c r="G81" s="20">
        <f t="shared" si="286"/>
        <v>1.1203017284295469</v>
      </c>
      <c r="H81" s="19">
        <f t="shared" ref="H81" si="366">M81+R81+W81+AB81+AG81+AL81</f>
        <v>19160569.18</v>
      </c>
      <c r="I81" s="19">
        <f t="shared" ref="I81" si="367">N81+S81+X81+AC81+AH81+AM81</f>
        <v>20687096.619999997</v>
      </c>
      <c r="J81" s="16">
        <v>18614610.07</v>
      </c>
      <c r="K81" s="20">
        <f t="shared" si="282"/>
        <v>1.0796702553906072</v>
      </c>
      <c r="L81" s="20">
        <f t="shared" si="283"/>
        <v>1.1113365545776375</v>
      </c>
      <c r="M81" s="19">
        <v>16596600</v>
      </c>
      <c r="N81" s="19">
        <v>17983114.489999998</v>
      </c>
      <c r="O81" s="34">
        <v>16125683.91</v>
      </c>
      <c r="P81" s="20">
        <f t="shared" si="289"/>
        <v>1.0835420803056046</v>
      </c>
      <c r="Q81" s="20">
        <f t="shared" si="319"/>
        <v>1.1151846080058752</v>
      </c>
      <c r="R81" s="19">
        <v>1243969.18</v>
      </c>
      <c r="S81" s="19">
        <v>1245290.04</v>
      </c>
      <c r="T81" s="34">
        <v>1161058.6499999999</v>
      </c>
      <c r="U81" s="20">
        <f t="shared" si="290"/>
        <v>1.0010618108721956</v>
      </c>
      <c r="V81" s="20">
        <f t="shared" si="320"/>
        <v>1.0725470586692585</v>
      </c>
      <c r="W81" s="19"/>
      <c r="X81" s="19"/>
      <c r="Y81" s="34"/>
      <c r="Z81" s="20" t="str">
        <f t="shared" si="291"/>
        <v xml:space="preserve"> </v>
      </c>
      <c r="AA81" s="20" t="str">
        <f t="shared" si="321"/>
        <v xml:space="preserve"> </v>
      </c>
      <c r="AB81" s="19">
        <v>671000</v>
      </c>
      <c r="AC81" s="19">
        <v>757647.03</v>
      </c>
      <c r="AD81" s="34">
        <v>659321.77</v>
      </c>
      <c r="AE81" s="20">
        <f t="shared" si="292"/>
        <v>1.1291311922503726</v>
      </c>
      <c r="AF81" s="20">
        <f t="shared" si="322"/>
        <v>1.1491309167601125</v>
      </c>
      <c r="AG81" s="19">
        <v>649000</v>
      </c>
      <c r="AH81" s="19">
        <v>701045.06</v>
      </c>
      <c r="AI81" s="34">
        <v>668545.74</v>
      </c>
      <c r="AJ81" s="20">
        <f t="shared" si="293"/>
        <v>1.0801926964560864</v>
      </c>
      <c r="AK81" s="20">
        <f t="shared" si="323"/>
        <v>1.0486119618382432</v>
      </c>
      <c r="AL81" s="19"/>
      <c r="AM81" s="19"/>
      <c r="AN81" s="34"/>
      <c r="AO81" s="20" t="str">
        <f t="shared" si="294"/>
        <v xml:space="preserve"> </v>
      </c>
      <c r="AP81" s="20" t="str">
        <f t="shared" si="324"/>
        <v xml:space="preserve"> </v>
      </c>
      <c r="AQ81" s="19">
        <f t="shared" ref="AQ81" si="368">AV81+BA81+BF81+BK81+BP81+BU81+BZ81+CE81+CT81+CY81+DD81+DL81+DQ81</f>
        <v>1270410</v>
      </c>
      <c r="AR81" s="19">
        <f t="shared" ref="AR81" si="369">AW81+BB81+BG81+BL81+BQ81+BV81+CA81+CF81+CU81+CZ81+DE81+DI81+DM81+DR81</f>
        <v>1324898.49</v>
      </c>
      <c r="AS81" s="34">
        <v>1033663.74</v>
      </c>
      <c r="AT81" s="20">
        <f t="shared" si="297"/>
        <v>1.0428904763029259</v>
      </c>
      <c r="AU81" s="20">
        <f t="shared" si="327"/>
        <v>1.2817499915398018</v>
      </c>
      <c r="AV81" s="19">
        <v>152000</v>
      </c>
      <c r="AW81" s="19">
        <v>151444.4</v>
      </c>
      <c r="AX81" s="34">
        <v>71234.94</v>
      </c>
      <c r="AY81" s="20">
        <f t="shared" si="298"/>
        <v>0.99634473684210523</v>
      </c>
      <c r="AZ81" s="20" t="str">
        <f t="shared" si="328"/>
        <v>св.200</v>
      </c>
      <c r="BA81" s="19"/>
      <c r="BB81" s="19"/>
      <c r="BC81" s="34"/>
      <c r="BD81" s="20" t="str">
        <f t="shared" si="299"/>
        <v xml:space="preserve"> </v>
      </c>
      <c r="BE81" s="20" t="str">
        <f t="shared" si="329"/>
        <v xml:space="preserve"> </v>
      </c>
      <c r="BF81" s="19"/>
      <c r="BG81" s="19"/>
      <c r="BH81" s="34"/>
      <c r="BI81" s="20" t="str">
        <f t="shared" si="300"/>
        <v xml:space="preserve"> </v>
      </c>
      <c r="BJ81" s="20" t="str">
        <f t="shared" si="330"/>
        <v xml:space="preserve"> </v>
      </c>
      <c r="BK81" s="19"/>
      <c r="BL81" s="19"/>
      <c r="BM81" s="34"/>
      <c r="BN81" s="20" t="str">
        <f t="shared" si="301"/>
        <v xml:space="preserve"> </v>
      </c>
      <c r="BO81" s="20" t="str">
        <f t="shared" si="331"/>
        <v xml:space="preserve"> </v>
      </c>
      <c r="BP81" s="19"/>
      <c r="BQ81" s="19"/>
      <c r="BR81" s="34"/>
      <c r="BS81" s="20" t="str">
        <f t="shared" si="302"/>
        <v xml:space="preserve"> </v>
      </c>
      <c r="BT81" s="20" t="str">
        <f t="shared" si="332"/>
        <v xml:space="preserve"> </v>
      </c>
      <c r="BU81" s="19">
        <v>763410</v>
      </c>
      <c r="BV81" s="19">
        <v>824810.62</v>
      </c>
      <c r="BW81" s="34">
        <v>743024.12</v>
      </c>
      <c r="BX81" s="20">
        <f t="shared" si="303"/>
        <v>1.0804294153862275</v>
      </c>
      <c r="BY81" s="20">
        <f t="shared" si="333"/>
        <v>1.1100724697873872</v>
      </c>
      <c r="BZ81" s="19">
        <v>1000</v>
      </c>
      <c r="CA81" s="19">
        <v>1000</v>
      </c>
      <c r="CB81" s="34"/>
      <c r="CC81" s="20">
        <f t="shared" si="304"/>
        <v>1</v>
      </c>
      <c r="CD81" s="20" t="str">
        <f t="shared" si="334"/>
        <v xml:space="preserve"> </v>
      </c>
      <c r="CE81" s="19">
        <f t="shared" ref="CE81" si="370">CJ81+CO81</f>
        <v>194000</v>
      </c>
      <c r="CF81" s="19">
        <f t="shared" ref="CF81" si="371">CK81+CP81</f>
        <v>194697.53</v>
      </c>
      <c r="CG81" s="19">
        <v>50834.49</v>
      </c>
      <c r="CH81" s="20">
        <f t="shared" si="307"/>
        <v>1.0035955154639176</v>
      </c>
      <c r="CI81" s="20" t="str">
        <f t="shared" si="337"/>
        <v>св.200</v>
      </c>
      <c r="CJ81" s="19">
        <v>194000</v>
      </c>
      <c r="CK81" s="19">
        <v>194697.53</v>
      </c>
      <c r="CL81" s="34">
        <v>50834.49</v>
      </c>
      <c r="CM81" s="20">
        <f t="shared" si="308"/>
        <v>1.0035955154639176</v>
      </c>
      <c r="CN81" s="20" t="str">
        <f t="shared" si="338"/>
        <v>св.200</v>
      </c>
      <c r="CO81" s="19"/>
      <c r="CP81" s="19"/>
      <c r="CQ81" s="34"/>
      <c r="CR81" s="20" t="str">
        <f t="shared" si="309"/>
        <v xml:space="preserve"> </v>
      </c>
      <c r="CS81" s="20" t="str">
        <f t="shared" si="339"/>
        <v xml:space="preserve"> </v>
      </c>
      <c r="CT81" s="19"/>
      <c r="CU81" s="19"/>
      <c r="CV81" s="34"/>
      <c r="CW81" s="20" t="str">
        <f t="shared" si="310"/>
        <v xml:space="preserve"> </v>
      </c>
      <c r="CX81" s="20" t="str">
        <f t="shared" si="340"/>
        <v xml:space="preserve"> </v>
      </c>
      <c r="CY81" s="19"/>
      <c r="CZ81" s="19"/>
      <c r="DA81" s="34"/>
      <c r="DB81" s="20" t="str">
        <f t="shared" si="311"/>
        <v xml:space="preserve"> </v>
      </c>
      <c r="DC81" s="20" t="str">
        <f t="shared" si="341"/>
        <v xml:space="preserve"> </v>
      </c>
      <c r="DD81" s="19"/>
      <c r="DE81" s="19"/>
      <c r="DF81" s="34">
        <v>1438.88</v>
      </c>
      <c r="DG81" s="20" t="str">
        <f t="shared" si="312"/>
        <v xml:space="preserve"> </v>
      </c>
      <c r="DH81" s="20">
        <f t="shared" si="342"/>
        <v>0</v>
      </c>
      <c r="DI81" s="19"/>
      <c r="DJ81" s="34"/>
      <c r="DK81" s="42" t="str">
        <f t="shared" si="343"/>
        <v xml:space="preserve"> </v>
      </c>
      <c r="DL81" s="19">
        <v>160000</v>
      </c>
      <c r="DM81" s="19">
        <v>152945.94</v>
      </c>
      <c r="DN81" s="34">
        <v>143402.31</v>
      </c>
      <c r="DO81" s="20">
        <f t="shared" si="313"/>
        <v>0.955912125</v>
      </c>
      <c r="DP81" s="20">
        <f t="shared" si="344"/>
        <v>1.0665514383973314</v>
      </c>
      <c r="DQ81" s="19"/>
      <c r="DR81" s="19"/>
      <c r="DS81" s="34">
        <v>23729</v>
      </c>
      <c r="DT81" s="20" t="str">
        <f t="shared" si="314"/>
        <v xml:space="preserve"> </v>
      </c>
      <c r="DU81" s="20">
        <f t="shared" si="345"/>
        <v>0</v>
      </c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</row>
    <row r="82" spans="1:144" s="11" customFormat="1" ht="17.25" customHeight="1" outlineLevel="1" x14ac:dyDescent="0.25">
      <c r="A82" s="10">
        <v>65</v>
      </c>
      <c r="B82" s="6" t="s">
        <v>42</v>
      </c>
      <c r="C82" s="19">
        <f t="shared" ref="C82:C83" si="372">H82+AQ82</f>
        <v>579313</v>
      </c>
      <c r="D82" s="19">
        <f t="shared" ref="D82:D83" si="373">I82+AR82</f>
        <v>504649.01</v>
      </c>
      <c r="E82" s="19">
        <v>329569.5</v>
      </c>
      <c r="F82" s="20">
        <f>IF(D82&lt;=0," ",IF(D82/C82*100&gt;200,"СВ.200",D82/C82))</f>
        <v>0.87111632226447533</v>
      </c>
      <c r="G82" s="20">
        <f t="shared" si="286"/>
        <v>1.5312369925008231</v>
      </c>
      <c r="H82" s="19">
        <f t="shared" ref="H82:H83" si="374">M82+R82+W82+AB82+AG82+AL82</f>
        <v>233560</v>
      </c>
      <c r="I82" s="19">
        <f t="shared" ref="I82:I83" si="375">N82+S82+X82+AC82+AH82+AM82</f>
        <v>325931.01</v>
      </c>
      <c r="J82" s="16">
        <v>119997.1</v>
      </c>
      <c r="K82" s="20">
        <f>IF(I82&lt;=0," ",IF(I82/H82*100&gt;200,"СВ.200",I82/H82))</f>
        <v>1.3954915653365303</v>
      </c>
      <c r="L82" s="20" t="str">
        <f>IF(J82=0," ",IF(I82/J82*100&gt;200,"св.200",I82/J82))</f>
        <v>св.200</v>
      </c>
      <c r="M82" s="19">
        <v>35000</v>
      </c>
      <c r="N82" s="19">
        <v>49705.45</v>
      </c>
      <c r="O82" s="25">
        <v>38672.1</v>
      </c>
      <c r="P82" s="20">
        <f>IF(N82&lt;=0," ",IF(N82/M82*100&gt;200,"СВ.200",N82/M82))</f>
        <v>1.4201557142857142</v>
      </c>
      <c r="Q82" s="20">
        <f>IF(O82=0," ",IF(N82/O82*100&gt;200,"св.200",N82/O82))</f>
        <v>1.2853051683254852</v>
      </c>
      <c r="R82" s="19"/>
      <c r="S82" s="19"/>
      <c r="T82" s="25"/>
      <c r="U82" s="20" t="str">
        <f>IF(S82&lt;=0," ",IF(S82/R82*100&gt;200,"СВ.200",S82/R82))</f>
        <v xml:space="preserve"> </v>
      </c>
      <c r="V82" s="20" t="str">
        <f>IF(T82=0," ",IF(S82/T82*100&gt;200,"св.200",S82/T82))</f>
        <v xml:space="preserve"> </v>
      </c>
      <c r="W82" s="19"/>
      <c r="X82" s="19"/>
      <c r="Y82" s="25"/>
      <c r="Z82" s="20" t="str">
        <f>IF(X82&lt;=0," ",IF(X82/W82*100&gt;200,"СВ.200",X82/W82))</f>
        <v xml:space="preserve"> </v>
      </c>
      <c r="AA82" s="20" t="str">
        <f>IF(Y82=0," ",IF(X82/Y82*100&gt;200,"св.200",X82/Y82))</f>
        <v xml:space="preserve"> </v>
      </c>
      <c r="AB82" s="19">
        <v>100500</v>
      </c>
      <c r="AC82" s="19">
        <v>177863.95</v>
      </c>
      <c r="AD82" s="25">
        <v>16376.36</v>
      </c>
      <c r="AE82" s="20">
        <f>IF(AC82&lt;=0," ",IF(AC82/AB82*100&gt;200,"СВ.200",AC82/AB82))</f>
        <v>1.7697905472636817</v>
      </c>
      <c r="AF82" s="20" t="str">
        <f>IF(AD82=0," ",IF(AC82/AD82*100&gt;200,"св.200",AC82/AD82))</f>
        <v>св.200</v>
      </c>
      <c r="AG82" s="19">
        <v>98060</v>
      </c>
      <c r="AH82" s="19">
        <v>98361.61</v>
      </c>
      <c r="AI82" s="25">
        <v>64948.639999999999</v>
      </c>
      <c r="AJ82" s="20">
        <f>IF(AH82&lt;=0," ",IF(AH82/AG82*100&gt;200,"СВ.200",AH82/AG82))</f>
        <v>1.0030757699367734</v>
      </c>
      <c r="AK82" s="20">
        <f>IF(AI82=0," ",IF(AH82/AI82*100&gt;200,"св.200",AH82/AI82))</f>
        <v>1.5144521886832427</v>
      </c>
      <c r="AL82" s="19"/>
      <c r="AM82" s="19"/>
      <c r="AN82" s="25"/>
      <c r="AO82" s="20" t="str">
        <f>IF(AM82&lt;=0," ",IF(AM82/AL82*100&gt;200,"СВ.200",AM82/AL82))</f>
        <v xml:space="preserve"> </v>
      </c>
      <c r="AP82" s="20" t="str">
        <f>IF(AN82=0," ",IF(AM82/AN82*100&gt;200,"св.200",AM82/AN82))</f>
        <v xml:space="preserve"> </v>
      </c>
      <c r="AQ82" s="19">
        <f t="shared" ref="AQ82:AQ83" si="376">AV82+BA82+BF82+BK82+BP82+BU82+BZ82+CE82+CT82+CY82+DD82+DL82+DQ82</f>
        <v>345753</v>
      </c>
      <c r="AR82" s="19">
        <f t="shared" ref="AR82:AR83" si="377">AW82+BB82+BG82+BL82+BQ82+BV82+CA82+CF82+CU82+CZ82+DE82+DI82+DM82+DR82</f>
        <v>178718</v>
      </c>
      <c r="AS82" s="34">
        <v>209572.4</v>
      </c>
      <c r="AT82" s="20">
        <f>IF(AR82&lt;=0," ",IF(AR82/AQ82*100&gt;200,"СВ.200",AR82/AQ82))</f>
        <v>0.51689500886470974</v>
      </c>
      <c r="AU82" s="20">
        <f>IF(AS82=0," ",IF(AR82/AS82*100&gt;200,"св.200",AR82/AS82))</f>
        <v>0.85277450656670439</v>
      </c>
      <c r="AV82" s="19"/>
      <c r="AW82" s="19"/>
      <c r="AX82" s="25"/>
      <c r="AY82" s="20" t="str">
        <f>IF(AW82&lt;=0," ",IF(AW82/AV82*100&gt;200,"СВ.200",AW82/AV82))</f>
        <v xml:space="preserve"> </v>
      </c>
      <c r="AZ82" s="20" t="str">
        <f>IF(AX82=0," ",IF(AW82/AX82*100&gt;200,"св.200",AW82/AX82))</f>
        <v xml:space="preserve"> </v>
      </c>
      <c r="BA82" s="19">
        <v>317753</v>
      </c>
      <c r="BB82" s="19">
        <v>150000</v>
      </c>
      <c r="BC82" s="25">
        <v>204202.4</v>
      </c>
      <c r="BD82" s="20">
        <f>IF(BB82&lt;=0," ",IF(BB82/BA82*100&gt;200,"СВ.200",BB82/BA82))</f>
        <v>0.47206477987619316</v>
      </c>
      <c r="BE82" s="20">
        <f>IF(BC82=0," ",IF(BB82/BC82*100&gt;200,"св.200",BB82/BC82))</f>
        <v>0.73456531363000632</v>
      </c>
      <c r="BF82" s="19"/>
      <c r="BG82" s="19"/>
      <c r="BH82" s="25"/>
      <c r="BI82" s="20" t="str">
        <f>IF(BG82&lt;=0," ",IF(BG82/BF82*100&gt;200,"СВ.200",BG82/BF82))</f>
        <v xml:space="preserve"> </v>
      </c>
      <c r="BJ82" s="20" t="str">
        <f>IF(BH82=0," ",IF(BG82/BH82*100&gt;200,"св.200",BG82/BH82))</f>
        <v xml:space="preserve"> </v>
      </c>
      <c r="BK82" s="19"/>
      <c r="BL82" s="19"/>
      <c r="BM82" s="25"/>
      <c r="BN82" s="20" t="str">
        <f>IF(BL82&lt;=0," ",IF(BL82/BK82*100&gt;200,"СВ.200",BL82/BK82))</f>
        <v xml:space="preserve"> </v>
      </c>
      <c r="BO82" s="20" t="str">
        <f>IF(BM82=0," ",IF(BL82/BM82*100&gt;200,"св.200",BL82/BM82))</f>
        <v xml:space="preserve"> </v>
      </c>
      <c r="BP82" s="19"/>
      <c r="BQ82" s="19"/>
      <c r="BR82" s="25"/>
      <c r="BS82" s="20" t="str">
        <f>IF(BQ82&lt;=0," ",IF(BQ82/BP82*100&gt;200,"СВ.200",BQ82/BP82))</f>
        <v xml:space="preserve"> </v>
      </c>
      <c r="BT82" s="20" t="str">
        <f>IF(BR82=0," ",IF(BQ82/BR82*100&gt;200,"св.200",BQ82/BR82))</f>
        <v xml:space="preserve"> </v>
      </c>
      <c r="BU82" s="19">
        <v>28000</v>
      </c>
      <c r="BV82" s="19">
        <v>28718</v>
      </c>
      <c r="BW82" s="25">
        <v>5370</v>
      </c>
      <c r="BX82" s="20">
        <f>IF(BV82&lt;=0," ",IF(BV82/BU82*100&gt;200,"СВ.200",BV82/BU82))</f>
        <v>1.0256428571428571</v>
      </c>
      <c r="BY82" s="20" t="str">
        <f>IF(BW82=0," ",IF(BV82/BW82*100&gt;200,"св.200",BV82/BW82))</f>
        <v>св.200</v>
      </c>
      <c r="BZ82" s="19"/>
      <c r="CA82" s="19"/>
      <c r="CB82" s="25"/>
      <c r="CC82" s="20" t="str">
        <f>IF(CA82&lt;=0," ",IF(CA82/BZ82*100&gt;200,"СВ.200",CA82/BZ82))</f>
        <v xml:space="preserve"> </v>
      </c>
      <c r="CD82" s="20" t="str">
        <f>IF(CB82=0," ",IF(CA82/CB82*100&gt;200,"св.200",CA82/CB82))</f>
        <v xml:space="preserve"> </v>
      </c>
      <c r="CE82" s="19">
        <f t="shared" ref="CE82:CE83" si="378">CJ82+CO82</f>
        <v>0</v>
      </c>
      <c r="CF82" s="19">
        <f t="shared" ref="CF82:CF83" si="379">CK82+CP82</f>
        <v>0</v>
      </c>
      <c r="CG82" s="19"/>
      <c r="CH82" s="20" t="str">
        <f>IF(CF82&lt;=0," ",IF(CF82/CE82*100&gt;200,"СВ.200",CF82/CE82))</f>
        <v xml:space="preserve"> </v>
      </c>
      <c r="CI82" s="20" t="str">
        <f>IF(CG82=0," ",IF(CF82/CG82*100&gt;200,"св.200",CF82/CG82))</f>
        <v xml:space="preserve"> </v>
      </c>
      <c r="CJ82" s="19"/>
      <c r="CK82" s="19"/>
      <c r="CL82" s="25"/>
      <c r="CM82" s="20" t="str">
        <f>IF(CK82&lt;=0," ",IF(CK82/CJ82*100&gt;200,"СВ.200",CK82/CJ82))</f>
        <v xml:space="preserve"> </v>
      </c>
      <c r="CN82" s="20" t="str">
        <f>IF(CL82=0," ",IF(CK82/CL82*100&gt;200,"св.200",CK82/CL82))</f>
        <v xml:space="preserve"> </v>
      </c>
      <c r="CO82" s="19"/>
      <c r="CP82" s="19"/>
      <c r="CQ82" s="25"/>
      <c r="CR82" s="20" t="str">
        <f>IF(CP82&lt;=0," ",IF(CP82/CO82*100&gt;200,"СВ.200",CP82/CO82))</f>
        <v xml:space="preserve"> </v>
      </c>
      <c r="CS82" s="20" t="str">
        <f>IF(CQ82=0," ",IF(CP82/CQ82*100&gt;200,"св.200",CP82/CQ82))</f>
        <v xml:space="preserve"> </v>
      </c>
      <c r="CT82" s="19"/>
      <c r="CU82" s="19"/>
      <c r="CV82" s="25"/>
      <c r="CW82" s="20" t="str">
        <f>IF(CU82&lt;=0," ",IF(CU82/CT82*100&gt;200,"СВ.200",CU82/CT82))</f>
        <v xml:space="preserve"> </v>
      </c>
      <c r="CX82" s="20" t="str">
        <f>IF(CV82=0," ",IF(CU82/CV82*100&gt;200,"св.200",CU82/CV82))</f>
        <v xml:space="preserve"> </v>
      </c>
      <c r="CY82" s="19"/>
      <c r="CZ82" s="19"/>
      <c r="DA82" s="25"/>
      <c r="DB82" s="20" t="str">
        <f>IF(CZ82&lt;=0," ",IF(CZ82/CY82*100&gt;200,"СВ.200",CZ82/CY82))</f>
        <v xml:space="preserve"> </v>
      </c>
      <c r="DC82" s="20" t="str">
        <f>IF(DA82=0," ",IF(CZ82/DA82*100&gt;200,"св.200",CZ82/DA82))</f>
        <v xml:space="preserve"> </v>
      </c>
      <c r="DD82" s="19"/>
      <c r="DE82" s="19"/>
      <c r="DF82" s="25"/>
      <c r="DG82" s="20" t="str">
        <f>IF(DE82&lt;=0," ",IF(DE82/DD82*100&gt;200,"СВ.200",DE82/DD82))</f>
        <v xml:space="preserve"> </v>
      </c>
      <c r="DH82" s="20" t="str">
        <f>IF(DF82=0," ",IF(DE82/DF82*100&gt;200,"св.200",DE82/DF82))</f>
        <v xml:space="preserve"> </v>
      </c>
      <c r="DI82" s="19"/>
      <c r="DJ82" s="25"/>
      <c r="DK82" s="42" t="str">
        <f t="shared" si="343"/>
        <v xml:space="preserve"> </v>
      </c>
      <c r="DL82" s="19"/>
      <c r="DM82" s="19"/>
      <c r="DN82" s="25"/>
      <c r="DO82" s="20" t="str">
        <f>IF(DM82&lt;=0," ",IF(DM82/DL82*100&gt;200,"СВ.200",DM82/DL82))</f>
        <v xml:space="preserve"> </v>
      </c>
      <c r="DP82" s="20" t="str">
        <f>IF(DN82=0," ",IF(DM82/DN82*100&gt;200,"св.200",DM82/DN82))</f>
        <v xml:space="preserve"> </v>
      </c>
      <c r="DQ82" s="19"/>
      <c r="DR82" s="19"/>
      <c r="DS82" s="25"/>
      <c r="DT82" s="20" t="str">
        <f>IF(DR82&lt;=0," ",IF(DR82/DQ82*100&gt;200,"СВ.200",DR82/DQ82))</f>
        <v xml:space="preserve"> </v>
      </c>
      <c r="DU82" s="20" t="str">
        <f>IF(DS82=0," ",IF(DR82/DS82*100&gt;200,"св.200",DR82/DS82))</f>
        <v xml:space="preserve"> </v>
      </c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</row>
    <row r="83" spans="1:144" s="11" customFormat="1" ht="15.75" customHeight="1" outlineLevel="1" x14ac:dyDescent="0.25">
      <c r="A83" s="10">
        <v>66</v>
      </c>
      <c r="B83" s="6" t="s">
        <v>49</v>
      </c>
      <c r="C83" s="19">
        <f t="shared" si="372"/>
        <v>1188882.8500000001</v>
      </c>
      <c r="D83" s="19">
        <f t="shared" si="373"/>
        <v>1272033.67</v>
      </c>
      <c r="E83" s="19">
        <v>823667.92</v>
      </c>
      <c r="F83" s="20">
        <f>IF(D83&lt;=0," ",IF(D83/C83*100&gt;200,"СВ.200",D83/C83))</f>
        <v>1.0699402973135661</v>
      </c>
      <c r="G83" s="20">
        <f t="shared" si="286"/>
        <v>1.5443525711187098</v>
      </c>
      <c r="H83" s="19">
        <f t="shared" si="374"/>
        <v>1045212</v>
      </c>
      <c r="I83" s="19">
        <f t="shared" si="375"/>
        <v>1028362.8200000001</v>
      </c>
      <c r="J83" s="16">
        <v>763689.31</v>
      </c>
      <c r="K83" s="20">
        <f t="shared" ref="K83" si="380">IF(I83&lt;=0," ",IF(I83/H83*100&gt;200,"СВ.200",I83/H83))</f>
        <v>0.98387965312300285</v>
      </c>
      <c r="L83" s="20">
        <f t="shared" ref="L83" si="381">IF(J83=0," ",IF(I83/J83*100&gt;200,"св.200",I83/J83))</f>
        <v>1.3465722336744506</v>
      </c>
      <c r="M83" s="19">
        <v>166000</v>
      </c>
      <c r="N83" s="19">
        <v>162255.63</v>
      </c>
      <c r="O83" s="25">
        <v>143500.57</v>
      </c>
      <c r="P83" s="20">
        <f t="shared" ref="P83:P145" si="382">IF(N83&lt;=0," ",IF(N83/M83*100&gt;200,"СВ.200",N83/M83))</f>
        <v>0.97744355421686746</v>
      </c>
      <c r="Q83" s="20">
        <f t="shared" ref="Q83:Q145" si="383">IF(O83=0," ",IF(N83/O83*100&gt;200,"св.200",N83/O83))</f>
        <v>1.1306967630860281</v>
      </c>
      <c r="R83" s="19"/>
      <c r="S83" s="19"/>
      <c r="T83" s="25"/>
      <c r="U83" s="20" t="str">
        <f t="shared" ref="U83:U145" si="384">IF(S83&lt;=0," ",IF(S83/R83*100&gt;200,"СВ.200",S83/R83))</f>
        <v xml:space="preserve"> </v>
      </c>
      <c r="V83" s="20" t="str">
        <f t="shared" ref="V83:V145" si="385">IF(T83=0," ",IF(S83/T83*100&gt;200,"св.200",S83/T83))</f>
        <v xml:space="preserve"> </v>
      </c>
      <c r="W83" s="19">
        <v>4212</v>
      </c>
      <c r="X83" s="19">
        <v>4212</v>
      </c>
      <c r="Y83" s="25">
        <v>7074</v>
      </c>
      <c r="Z83" s="20">
        <f t="shared" ref="Z83:Z145" si="386">IF(X83&lt;=0," ",IF(X83/W83*100&gt;200,"СВ.200",X83/W83))</f>
        <v>1</v>
      </c>
      <c r="AA83" s="20">
        <f t="shared" ref="AA83:AA145" si="387">IF(Y83=0," ",IF(X83/Y83*100&gt;200,"св.200",X83/Y83))</f>
        <v>0.59541984732824427</v>
      </c>
      <c r="AB83" s="19">
        <v>245000</v>
      </c>
      <c r="AC83" s="19">
        <v>247159.9</v>
      </c>
      <c r="AD83" s="25">
        <v>169369.66</v>
      </c>
      <c r="AE83" s="20">
        <f t="shared" ref="AE83:AE145" si="388">IF(AC83&lt;=0," ",IF(AC83/AB83*100&gt;200,"СВ.200",AC83/AB83))</f>
        <v>1.0088159183673469</v>
      </c>
      <c r="AF83" s="20">
        <f t="shared" ref="AF83:AF145" si="389">IF(AD83=0," ",IF(AC83/AD83*100&gt;200,"св.200",AC83/AD83))</f>
        <v>1.4592926501712289</v>
      </c>
      <c r="AG83" s="19">
        <v>630000</v>
      </c>
      <c r="AH83" s="19">
        <v>614735.29</v>
      </c>
      <c r="AI83" s="25">
        <v>443745.08</v>
      </c>
      <c r="AJ83" s="20">
        <f t="shared" ref="AJ83:AJ145" si="390">IF(AH83&lt;=0," ",IF(AH83/AG83*100&gt;200,"СВ.200",AH83/AG83))</f>
        <v>0.9757703015873016</v>
      </c>
      <c r="AK83" s="20">
        <f t="shared" ref="AK83:AK145" si="391">IF(AI83=0," ",IF(AH83/AI83*100&gt;200,"св.200",AH83/AI83))</f>
        <v>1.3853343230306914</v>
      </c>
      <c r="AL83" s="19"/>
      <c r="AM83" s="19"/>
      <c r="AN83" s="25"/>
      <c r="AO83" s="20" t="str">
        <f t="shared" ref="AO83:AO145" si="392">IF(AM83&lt;=0," ",IF(AM83/AL83*100&gt;200,"СВ.200",AM83/AL83))</f>
        <v xml:space="preserve"> </v>
      </c>
      <c r="AP83" s="20" t="str">
        <f t="shared" ref="AP83:AP145" si="393">IF(AN83=0," ",IF(AM83/AN83*100&gt;200,"св.200",AM83/AN83))</f>
        <v xml:space="preserve"> </v>
      </c>
      <c r="AQ83" s="19">
        <f t="shared" si="376"/>
        <v>143670.84999999998</v>
      </c>
      <c r="AR83" s="19">
        <f t="shared" si="377"/>
        <v>243670.84999999998</v>
      </c>
      <c r="AS83" s="34">
        <v>59978.61</v>
      </c>
      <c r="AT83" s="20">
        <f t="shared" ref="AT83:AT145" si="394">IF(AR83&lt;=0," ",IF(AR83/AQ83*100&gt;200,"СВ.200",AR83/AQ83))</f>
        <v>1.696035417066162</v>
      </c>
      <c r="AU83" s="20" t="str">
        <f t="shared" ref="AU83:AU145" si="395">IF(AS83=0," ",IF(AR83/AS83*100&gt;200,"св.200",AR83/AS83))</f>
        <v>св.200</v>
      </c>
      <c r="AV83" s="19"/>
      <c r="AW83" s="19"/>
      <c r="AX83" s="25"/>
      <c r="AY83" s="20" t="str">
        <f t="shared" ref="AY83:AY145" si="396">IF(AW83&lt;=0," ",IF(AW83/AV83*100&gt;200,"СВ.200",AW83/AV83))</f>
        <v xml:space="preserve"> </v>
      </c>
      <c r="AZ83" s="20" t="str">
        <f t="shared" ref="AZ83:AZ145" si="397">IF(AX83=0," ",IF(AW83/AX83*100&gt;200,"св.200",AW83/AX83))</f>
        <v xml:space="preserve"> </v>
      </c>
      <c r="BA83" s="19">
        <v>21526.15</v>
      </c>
      <c r="BB83" s="19">
        <v>121526.15</v>
      </c>
      <c r="BC83" s="25">
        <v>10463.61</v>
      </c>
      <c r="BD83" s="20" t="str">
        <f t="shared" ref="BD83:BD145" si="398">IF(BB83&lt;=0," ",IF(BB83/BA83*100&gt;200,"СВ.200",BB83/BA83))</f>
        <v>СВ.200</v>
      </c>
      <c r="BE83" s="20" t="str">
        <f t="shared" ref="BE83:BE145" si="399">IF(BC83=0," ",IF(BB83/BC83*100&gt;200,"св.200",BB83/BC83))</f>
        <v>св.200</v>
      </c>
      <c r="BF83" s="19"/>
      <c r="BG83" s="19"/>
      <c r="BH83" s="25"/>
      <c r="BI83" s="20" t="str">
        <f t="shared" ref="BI83:BI145" si="400">IF(BG83&lt;=0," ",IF(BG83/BF83*100&gt;200,"СВ.200",BG83/BF83))</f>
        <v xml:space="preserve"> </v>
      </c>
      <c r="BJ83" s="20" t="str">
        <f t="shared" ref="BJ83:BJ145" si="401">IF(BH83=0," ",IF(BG83/BH83*100&gt;200,"св.200",BG83/BH83))</f>
        <v xml:space="preserve"> </v>
      </c>
      <c r="BK83" s="19"/>
      <c r="BL83" s="19"/>
      <c r="BM83" s="25"/>
      <c r="BN83" s="20" t="str">
        <f t="shared" ref="BN83:BN145" si="402">IF(BL83&lt;=0," ",IF(BL83/BK83*100&gt;200,"СВ.200",BL83/BK83))</f>
        <v xml:space="preserve"> </v>
      </c>
      <c r="BO83" s="20" t="str">
        <f t="shared" ref="BO83:BO145" si="403">IF(BM83=0," ",IF(BL83/BM83*100&gt;200,"св.200",BL83/BM83))</f>
        <v xml:space="preserve"> </v>
      </c>
      <c r="BP83" s="19"/>
      <c r="BQ83" s="19"/>
      <c r="BR83" s="25"/>
      <c r="BS83" s="20" t="str">
        <f t="shared" ref="BS83:BS145" si="404">IF(BQ83&lt;=0," ",IF(BQ83/BP83*100&gt;200,"СВ.200",BQ83/BP83))</f>
        <v xml:space="preserve"> </v>
      </c>
      <c r="BT83" s="20" t="str">
        <f t="shared" ref="BT83:BT145" si="405">IF(BR83=0," ",IF(BQ83/BR83*100&gt;200,"св.200",BQ83/BR83))</f>
        <v xml:space="preserve"> </v>
      </c>
      <c r="BU83" s="19"/>
      <c r="BV83" s="19"/>
      <c r="BW83" s="25"/>
      <c r="BX83" s="20" t="str">
        <f t="shared" ref="BX83:BX145" si="406">IF(BV83&lt;=0," ",IF(BV83/BU83*100&gt;200,"СВ.200",BV83/BU83))</f>
        <v xml:space="preserve"> </v>
      </c>
      <c r="BY83" s="20" t="str">
        <f t="shared" ref="BY83:BY145" si="407">IF(BW83=0," ",IF(BV83/BW83*100&gt;200,"св.200",BV83/BW83))</f>
        <v xml:space="preserve"> </v>
      </c>
      <c r="BZ83" s="19"/>
      <c r="CA83" s="19"/>
      <c r="CB83" s="25"/>
      <c r="CC83" s="20" t="str">
        <f t="shared" ref="CC83:CC145" si="408">IF(CA83&lt;=0," ",IF(CA83/BZ83*100&gt;200,"СВ.200",CA83/BZ83))</f>
        <v xml:space="preserve"> </v>
      </c>
      <c r="CD83" s="20" t="str">
        <f t="shared" ref="CD83:CD145" si="409">IF(CB83=0," ",IF(CA83/CB83*100&gt;200,"св.200",CA83/CB83))</f>
        <v xml:space="preserve"> </v>
      </c>
      <c r="CE83" s="19">
        <f t="shared" si="378"/>
        <v>73030</v>
      </c>
      <c r="CF83" s="19">
        <f t="shared" si="379"/>
        <v>73030</v>
      </c>
      <c r="CG83" s="19"/>
      <c r="CH83" s="20">
        <f t="shared" ref="CH83:CH145" si="410">IF(CF83&lt;=0," ",IF(CF83/CE83*100&gt;200,"СВ.200",CF83/CE83))</f>
        <v>1</v>
      </c>
      <c r="CI83" s="20" t="str">
        <f t="shared" ref="CI83:CI145" si="411">IF(CG83=0," ",IF(CF83/CG83*100&gt;200,"св.200",CF83/CG83))</f>
        <v xml:space="preserve"> </v>
      </c>
      <c r="CJ83" s="19"/>
      <c r="CK83" s="19"/>
      <c r="CL83" s="25"/>
      <c r="CM83" s="20" t="str">
        <f t="shared" ref="CM83:CM145" si="412">IF(CK83&lt;=0," ",IF(CK83/CJ83*100&gt;200,"СВ.200",CK83/CJ83))</f>
        <v xml:space="preserve"> </v>
      </c>
      <c r="CN83" s="20" t="str">
        <f t="shared" ref="CN83:CN145" si="413">IF(CL83=0," ",IF(CK83/CL83*100&gt;200,"св.200",CK83/CL83))</f>
        <v xml:space="preserve"> </v>
      </c>
      <c r="CO83" s="19">
        <v>73030</v>
      </c>
      <c r="CP83" s="19">
        <v>73030</v>
      </c>
      <c r="CQ83" s="25"/>
      <c r="CR83" s="20">
        <f t="shared" ref="CR83:CR145" si="414">IF(CP83&lt;=0," ",IF(CP83/CO83*100&gt;200,"СВ.200",CP83/CO83))</f>
        <v>1</v>
      </c>
      <c r="CS83" s="20" t="str">
        <f t="shared" ref="CS83:CS145" si="415">IF(CQ83=0," ",IF(CP83/CQ83*100&gt;200,"св.200",CP83/CQ83))</f>
        <v xml:space="preserve"> </v>
      </c>
      <c r="CT83" s="19"/>
      <c r="CU83" s="19"/>
      <c r="CV83" s="25"/>
      <c r="CW83" s="20" t="str">
        <f t="shared" ref="CW83:CW145" si="416">IF(CU83&lt;=0," ",IF(CU83/CT83*100&gt;200,"СВ.200",CU83/CT83))</f>
        <v xml:space="preserve"> </v>
      </c>
      <c r="CX83" s="20" t="str">
        <f t="shared" ref="CX83:CX145" si="417">IF(CV83=0," ",IF(CU83/CV83*100&gt;200,"св.200",CU83/CV83))</f>
        <v xml:space="preserve"> </v>
      </c>
      <c r="CY83" s="19"/>
      <c r="CZ83" s="19"/>
      <c r="DA83" s="25"/>
      <c r="DB83" s="20" t="str">
        <f t="shared" ref="DB83:DB145" si="418">IF(CZ83&lt;=0," ",IF(CZ83/CY83*100&gt;200,"СВ.200",CZ83/CY83))</f>
        <v xml:space="preserve"> </v>
      </c>
      <c r="DC83" s="20" t="str">
        <f t="shared" ref="DC83:DC145" si="419">IF(DA83=0," ",IF(CZ83/DA83*100&gt;200,"св.200",CZ83/DA83))</f>
        <v xml:space="preserve"> </v>
      </c>
      <c r="DD83" s="19"/>
      <c r="DE83" s="19"/>
      <c r="DF83" s="25"/>
      <c r="DG83" s="20" t="str">
        <f t="shared" ref="DG83:DG145" si="420">IF(DE83&lt;=0," ",IF(DE83/DD83*100&gt;200,"СВ.200",DE83/DD83))</f>
        <v xml:space="preserve"> </v>
      </c>
      <c r="DH83" s="20" t="str">
        <f t="shared" ref="DH83:DH145" si="421">IF(DF83=0," ",IF(DE83/DF83*100&gt;200,"св.200",DE83/DF83))</f>
        <v xml:space="preserve"> </v>
      </c>
      <c r="DI83" s="19"/>
      <c r="DJ83" s="25"/>
      <c r="DK83" s="42" t="str">
        <f t="shared" si="343"/>
        <v xml:space="preserve"> </v>
      </c>
      <c r="DL83" s="19"/>
      <c r="DM83" s="19"/>
      <c r="DN83" s="25"/>
      <c r="DO83" s="20" t="str">
        <f t="shared" ref="DO83:DO145" si="422">IF(DM83&lt;=0," ",IF(DM83/DL83*100&gt;200,"СВ.200",DM83/DL83))</f>
        <v xml:space="preserve"> </v>
      </c>
      <c r="DP83" s="20" t="str">
        <f t="shared" ref="DP83:DP145" si="423">IF(DN83=0," ",IF(DM83/DN83*100&gt;200,"св.200",DM83/DN83))</f>
        <v xml:space="preserve"> </v>
      </c>
      <c r="DQ83" s="19">
        <v>49114.7</v>
      </c>
      <c r="DR83" s="19">
        <v>49114.7</v>
      </c>
      <c r="DS83" s="25">
        <v>49515</v>
      </c>
      <c r="DT83" s="20">
        <f t="shared" ref="DT83:DT145" si="424">IF(DR83&lt;=0," ",IF(DR83/DQ83*100&gt;200,"СВ.200",DR83/DQ83))</f>
        <v>1</v>
      </c>
      <c r="DU83" s="20">
        <f t="shared" ref="DU83:DU145" si="425">IF(DS83=0," ",IF(DR83/DS83*100&gt;200,"св.200",DR83/DS83))</f>
        <v>0.99191558113702916</v>
      </c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</row>
    <row r="84" spans="1:144" s="13" customFormat="1" ht="15.75" x14ac:dyDescent="0.25">
      <c r="A84" s="12"/>
      <c r="B84" s="5" t="s">
        <v>134</v>
      </c>
      <c r="C84" s="37">
        <f>SUM(C85:C89)</f>
        <v>196017394.75</v>
      </c>
      <c r="D84" s="37">
        <f>SUM(D85:D89)</f>
        <v>214437152.56000003</v>
      </c>
      <c r="E84" s="21">
        <v>178968630.44999999</v>
      </c>
      <c r="F84" s="18">
        <f>IF(D84&lt;=0," ",IF(D84/C84*100&gt;200,"СВ.200",D84/C84))</f>
        <v>1.0939700164543689</v>
      </c>
      <c r="G84" s="18">
        <f t="shared" si="286"/>
        <v>1.1981828995440025</v>
      </c>
      <c r="H84" s="37">
        <f>SUM(H85:H89)</f>
        <v>182214240.25</v>
      </c>
      <c r="I84" s="37">
        <f>SUM(I85:I89)</f>
        <v>200507553.21000001</v>
      </c>
      <c r="J84" s="30">
        <v>162947055.47</v>
      </c>
      <c r="K84" s="18">
        <f t="shared" si="282"/>
        <v>1.1003945297299562</v>
      </c>
      <c r="L84" s="18">
        <f t="shared" si="283"/>
        <v>1.2305073732793854</v>
      </c>
      <c r="M84" s="37">
        <f>SUM(M85:M89)</f>
        <v>154584101.72</v>
      </c>
      <c r="N84" s="37">
        <f>SUM(N85:N89)</f>
        <v>166932971.46000004</v>
      </c>
      <c r="O84" s="37">
        <v>137530280.87</v>
      </c>
      <c r="P84" s="18">
        <f t="shared" si="382"/>
        <v>1.0798844745520317</v>
      </c>
      <c r="Q84" s="18">
        <f t="shared" si="383"/>
        <v>1.2137906678005901</v>
      </c>
      <c r="R84" s="37">
        <f>SUM(R85:R89)</f>
        <v>4328153.26</v>
      </c>
      <c r="S84" s="37">
        <f>SUM(S85:S89)</f>
        <v>4317946.13</v>
      </c>
      <c r="T84" s="37">
        <v>3827557.32</v>
      </c>
      <c r="U84" s="18">
        <f t="shared" si="384"/>
        <v>0.99764168933333941</v>
      </c>
      <c r="V84" s="18">
        <f t="shared" si="385"/>
        <v>1.1281205659383828</v>
      </c>
      <c r="W84" s="37">
        <f>SUM(W85:W89)</f>
        <v>33065.699999999997</v>
      </c>
      <c r="X84" s="37">
        <f>SUM(X85:X89)</f>
        <v>23615.800000000003</v>
      </c>
      <c r="Y84" s="37">
        <v>35580.82</v>
      </c>
      <c r="Z84" s="18">
        <f t="shared" si="386"/>
        <v>0.71420837907559809</v>
      </c>
      <c r="AA84" s="18">
        <f t="shared" si="387"/>
        <v>0.66372275849741524</v>
      </c>
      <c r="AB84" s="37">
        <f>SUM(AB85:AB89)</f>
        <v>4984282.38</v>
      </c>
      <c r="AC84" s="37">
        <f>SUM(AC85:AC89)</f>
        <v>5772556.8799999999</v>
      </c>
      <c r="AD84" s="37">
        <v>5704825.0599999996</v>
      </c>
      <c r="AE84" s="18">
        <f t="shared" si="388"/>
        <v>1.1581520547798498</v>
      </c>
      <c r="AF84" s="18">
        <f t="shared" si="389"/>
        <v>1.0118727251559227</v>
      </c>
      <c r="AG84" s="37">
        <f>SUM(AG85:AG89)</f>
        <v>18281237.189999998</v>
      </c>
      <c r="AH84" s="37">
        <f>SUM(AH85:AH89)</f>
        <v>23457062.939999998</v>
      </c>
      <c r="AI84" s="37">
        <v>15845149.300000001</v>
      </c>
      <c r="AJ84" s="18">
        <f t="shared" si="390"/>
        <v>1.2831222906965631</v>
      </c>
      <c r="AK84" s="18">
        <f t="shared" si="391"/>
        <v>1.4803939360798573</v>
      </c>
      <c r="AL84" s="37">
        <f>SUM(AL85:AL89)</f>
        <v>3400</v>
      </c>
      <c r="AM84" s="37">
        <f>SUM(AM85:AM89)</f>
        <v>3400</v>
      </c>
      <c r="AN84" s="37">
        <v>3662.1</v>
      </c>
      <c r="AO84" s="18">
        <f t="shared" si="392"/>
        <v>1</v>
      </c>
      <c r="AP84" s="18">
        <f t="shared" si="393"/>
        <v>0.92842904344501787</v>
      </c>
      <c r="AQ84" s="37">
        <f>SUM(AQ85:AQ89)</f>
        <v>13803154.5</v>
      </c>
      <c r="AR84" s="37">
        <f>SUM(AR85:AR89)</f>
        <v>13929599.35</v>
      </c>
      <c r="AS84" s="37">
        <v>16021574.98</v>
      </c>
      <c r="AT84" s="18">
        <f t="shared" si="394"/>
        <v>1.0091605763015983</v>
      </c>
      <c r="AU84" s="18">
        <f t="shared" si="395"/>
        <v>0.86942759169361006</v>
      </c>
      <c r="AV84" s="37">
        <f>SUM(AV85:AV89)</f>
        <v>2690904.17</v>
      </c>
      <c r="AW84" s="37">
        <f>SUM(AW85:AW89)</f>
        <v>2841485.63</v>
      </c>
      <c r="AX84" s="37">
        <v>3895328.76</v>
      </c>
      <c r="AY84" s="18">
        <f t="shared" si="396"/>
        <v>1.055959428685266</v>
      </c>
      <c r="AZ84" s="18">
        <f t="shared" si="397"/>
        <v>0.72945977222215252</v>
      </c>
      <c r="BA84" s="37">
        <f>SUM(BA85:BA89)</f>
        <v>1375202</v>
      </c>
      <c r="BB84" s="37">
        <f>SUM(BB85:BB89)</f>
        <v>1352732.1600000001</v>
      </c>
      <c r="BC84" s="37">
        <v>1013706.3999999999</v>
      </c>
      <c r="BD84" s="18">
        <f t="shared" si="398"/>
        <v>0.98366069857373695</v>
      </c>
      <c r="BE84" s="18">
        <f t="shared" si="399"/>
        <v>1.3344417673598592</v>
      </c>
      <c r="BF84" s="37">
        <f>SUM(BF85:BF89)</f>
        <v>1748087.67</v>
      </c>
      <c r="BG84" s="37">
        <f>SUM(BG85:BG89)</f>
        <v>1808700.91</v>
      </c>
      <c r="BH84" s="37">
        <v>1555023.18</v>
      </c>
      <c r="BI84" s="18">
        <f t="shared" si="400"/>
        <v>1.0346740275331843</v>
      </c>
      <c r="BJ84" s="18">
        <f t="shared" si="401"/>
        <v>1.1631343720548268</v>
      </c>
      <c r="BK84" s="37">
        <f>SUM(BK85:BK89)</f>
        <v>0</v>
      </c>
      <c r="BL84" s="37">
        <f>SUM(BL85:BL89)</f>
        <v>0</v>
      </c>
      <c r="BM84" s="37">
        <v>0</v>
      </c>
      <c r="BN84" s="18" t="str">
        <f t="shared" si="402"/>
        <v xml:space="preserve"> </v>
      </c>
      <c r="BO84" s="18" t="str">
        <f t="shared" si="403"/>
        <v xml:space="preserve"> </v>
      </c>
      <c r="BP84" s="37">
        <f>SUM(BP85:BP89)</f>
        <v>1725100</v>
      </c>
      <c r="BQ84" s="37">
        <f>SUM(BQ85:BQ89)</f>
        <v>1885036.27</v>
      </c>
      <c r="BR84" s="37">
        <v>1671255.75</v>
      </c>
      <c r="BS84" s="18">
        <f t="shared" si="404"/>
        <v>1.0927113036925395</v>
      </c>
      <c r="BT84" s="18">
        <f t="shared" si="405"/>
        <v>1.127916101410571</v>
      </c>
      <c r="BU84" s="37">
        <f>SUM(BU85:BU89)</f>
        <v>4599701.62</v>
      </c>
      <c r="BV84" s="37">
        <f>SUM(BV85:BV89)</f>
        <v>4279815.9799999995</v>
      </c>
      <c r="BW84" s="37">
        <v>6166963.29</v>
      </c>
      <c r="BX84" s="18">
        <f t="shared" si="406"/>
        <v>0.93045513243530775</v>
      </c>
      <c r="BY84" s="18">
        <f t="shared" si="407"/>
        <v>0.69399083126372874</v>
      </c>
      <c r="BZ84" s="37">
        <f>SUM(BZ85:BZ89)</f>
        <v>314999.94</v>
      </c>
      <c r="CA84" s="37">
        <f>SUM(CA85:CA89)</f>
        <v>314999.94</v>
      </c>
      <c r="CB84" s="37">
        <v>262579.84999999998</v>
      </c>
      <c r="CC84" s="18">
        <f t="shared" si="408"/>
        <v>1</v>
      </c>
      <c r="CD84" s="18">
        <f t="shared" si="409"/>
        <v>1.1996348539310995</v>
      </c>
      <c r="CE84" s="37">
        <f>SUM(CE85:CE89)</f>
        <v>739175.77</v>
      </c>
      <c r="CF84" s="37">
        <f>SUM(CF85:CF89)</f>
        <v>781588.41</v>
      </c>
      <c r="CG84" s="21">
        <v>1382425.4400000002</v>
      </c>
      <c r="CH84" s="18">
        <f t="shared" si="410"/>
        <v>1.0573782877109188</v>
      </c>
      <c r="CI84" s="18">
        <f t="shared" si="411"/>
        <v>0.56537473008309214</v>
      </c>
      <c r="CJ84" s="37">
        <f>SUM(CJ85:CJ89)</f>
        <v>319820.77</v>
      </c>
      <c r="CK84" s="37">
        <f>SUM(CK85:CK89)</f>
        <v>362233.4</v>
      </c>
      <c r="CL84" s="37">
        <v>1376413.6</v>
      </c>
      <c r="CM84" s="18">
        <f t="shared" si="412"/>
        <v>1.1326137448796711</v>
      </c>
      <c r="CN84" s="18">
        <f t="shared" si="413"/>
        <v>0.26317191286107605</v>
      </c>
      <c r="CO84" s="37">
        <f>SUM(CO85:CO89)</f>
        <v>419355</v>
      </c>
      <c r="CP84" s="37">
        <f>SUM(CP85:CP89)</f>
        <v>419355.01</v>
      </c>
      <c r="CQ84" s="37">
        <v>6011.84</v>
      </c>
      <c r="CR84" s="18">
        <f t="shared" si="414"/>
        <v>1.0000000238461446</v>
      </c>
      <c r="CS84" s="18" t="str">
        <f t="shared" si="415"/>
        <v>св.200</v>
      </c>
      <c r="CT84" s="37">
        <f>SUM(CT85:CT89)</f>
        <v>0</v>
      </c>
      <c r="CU84" s="37">
        <f>SUM(CU85:CU89)</f>
        <v>0</v>
      </c>
      <c r="CV84" s="37">
        <v>0</v>
      </c>
      <c r="CW84" s="18" t="str">
        <f t="shared" si="416"/>
        <v xml:space="preserve"> </v>
      </c>
      <c r="CX84" s="18" t="str">
        <f t="shared" si="417"/>
        <v xml:space="preserve"> </v>
      </c>
      <c r="CY84" s="37">
        <f>SUM(CY85:CY89)</f>
        <v>0</v>
      </c>
      <c r="CZ84" s="37">
        <f>SUM(CZ85:CZ89)</f>
        <v>0</v>
      </c>
      <c r="DA84" s="37">
        <v>0</v>
      </c>
      <c r="DB84" s="18" t="str">
        <f t="shared" si="418"/>
        <v xml:space="preserve"> </v>
      </c>
      <c r="DC84" s="18" t="str">
        <f t="shared" si="419"/>
        <v xml:space="preserve"> </v>
      </c>
      <c r="DD84" s="37">
        <f>SUM(DD85:DD89)</f>
        <v>586369.08000000007</v>
      </c>
      <c r="DE84" s="37">
        <f>SUM(DE85:DE89)</f>
        <v>641553.06000000006</v>
      </c>
      <c r="DF84" s="37">
        <v>28787.02</v>
      </c>
      <c r="DG84" s="18">
        <f t="shared" si="420"/>
        <v>1.0941113402500691</v>
      </c>
      <c r="DH84" s="18" t="str">
        <f t="shared" si="421"/>
        <v>св.200</v>
      </c>
      <c r="DI84" s="37">
        <f>SUM(DI85:DI89)</f>
        <v>0</v>
      </c>
      <c r="DJ84" s="37">
        <v>0</v>
      </c>
      <c r="DK84" s="18" t="str">
        <f t="shared" si="343"/>
        <v xml:space="preserve"> </v>
      </c>
      <c r="DL84" s="37">
        <f>SUM(DL85:DL89)</f>
        <v>4800</v>
      </c>
      <c r="DM84" s="37">
        <f>SUM(DM85:DM89)</f>
        <v>4800</v>
      </c>
      <c r="DN84" s="37">
        <v>45090.89</v>
      </c>
      <c r="DO84" s="18">
        <f t="shared" si="422"/>
        <v>1</v>
      </c>
      <c r="DP84" s="18">
        <f t="shared" si="423"/>
        <v>0.10645165797348423</v>
      </c>
      <c r="DQ84" s="37">
        <f>SUM(DQ85:DQ89)</f>
        <v>0</v>
      </c>
      <c r="DR84" s="37">
        <f>SUM(DR85:DR89)</f>
        <v>0</v>
      </c>
      <c r="DS84" s="37">
        <v>0</v>
      </c>
      <c r="DT84" s="18" t="str">
        <f t="shared" si="424"/>
        <v xml:space="preserve"> </v>
      </c>
      <c r="DU84" s="18" t="str">
        <f t="shared" si="425"/>
        <v xml:space="preserve"> </v>
      </c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</row>
    <row r="85" spans="1:144" s="11" customFormat="1" ht="15.75" customHeight="1" outlineLevel="1" x14ac:dyDescent="0.25">
      <c r="A85" s="10">
        <v>67</v>
      </c>
      <c r="B85" s="6" t="s">
        <v>37</v>
      </c>
      <c r="C85" s="19">
        <f t="shared" ref="C85" si="426">H85+AQ85</f>
        <v>68304632.980000004</v>
      </c>
      <c r="D85" s="19">
        <f t="shared" ref="D85" si="427">I85+AR85</f>
        <v>68304632.980000004</v>
      </c>
      <c r="E85" s="19">
        <v>59995455.950000003</v>
      </c>
      <c r="F85" s="20">
        <f>IF(D85&lt;=0," ",IF(D85/C85*100&gt;200,"СВ.200",D85/C85))</f>
        <v>1</v>
      </c>
      <c r="G85" s="20">
        <f t="shared" si="286"/>
        <v>1.1384967727710051</v>
      </c>
      <c r="H85" s="19">
        <f t="shared" ref="H85" si="428">M85+R85+W85+AB85+AG85+AL85</f>
        <v>65106705.049999997</v>
      </c>
      <c r="I85" s="19">
        <f t="shared" ref="I85" si="429">N85+S85+X85+AC85+AH85+AM85</f>
        <v>65106705.049999997</v>
      </c>
      <c r="J85" s="16">
        <v>55975209.599999994</v>
      </c>
      <c r="K85" s="20">
        <f t="shared" si="282"/>
        <v>1</v>
      </c>
      <c r="L85" s="20">
        <f t="shared" si="283"/>
        <v>1.1631346361229169</v>
      </c>
      <c r="M85" s="19">
        <v>49042041.719999999</v>
      </c>
      <c r="N85" s="19">
        <v>49042041.719999999</v>
      </c>
      <c r="O85" s="25">
        <v>41576858.68</v>
      </c>
      <c r="P85" s="20">
        <f t="shared" si="382"/>
        <v>1</v>
      </c>
      <c r="Q85" s="20">
        <f t="shared" si="383"/>
        <v>1.1795513965462481</v>
      </c>
      <c r="R85" s="19">
        <v>1520453.26</v>
      </c>
      <c r="S85" s="19">
        <v>1520453.26</v>
      </c>
      <c r="T85" s="25">
        <v>1416884.98</v>
      </c>
      <c r="U85" s="20">
        <f t="shared" si="384"/>
        <v>1</v>
      </c>
      <c r="V85" s="20">
        <f t="shared" si="385"/>
        <v>1.0730957568623531</v>
      </c>
      <c r="W85" s="19">
        <v>1172.5</v>
      </c>
      <c r="X85" s="19">
        <v>1172.5</v>
      </c>
      <c r="Y85" s="25">
        <v>15277</v>
      </c>
      <c r="Z85" s="20">
        <f t="shared" si="386"/>
        <v>1</v>
      </c>
      <c r="AA85" s="20">
        <f t="shared" si="387"/>
        <v>7.6749361785690903E-2</v>
      </c>
      <c r="AB85" s="19">
        <v>1400681.38</v>
      </c>
      <c r="AC85" s="19">
        <v>1400681.38</v>
      </c>
      <c r="AD85" s="25">
        <v>1372914.41</v>
      </c>
      <c r="AE85" s="20">
        <f t="shared" si="388"/>
        <v>1</v>
      </c>
      <c r="AF85" s="20">
        <f t="shared" si="389"/>
        <v>1.0202248368854983</v>
      </c>
      <c r="AG85" s="19">
        <v>13142356.189999999</v>
      </c>
      <c r="AH85" s="19">
        <v>13142356.189999999</v>
      </c>
      <c r="AI85" s="25">
        <v>11593274.529999999</v>
      </c>
      <c r="AJ85" s="20">
        <f t="shared" si="390"/>
        <v>1</v>
      </c>
      <c r="AK85" s="20">
        <f t="shared" si="391"/>
        <v>1.1336189922865563</v>
      </c>
      <c r="AL85" s="19"/>
      <c r="AM85" s="19"/>
      <c r="AN85" s="25"/>
      <c r="AO85" s="20" t="str">
        <f t="shared" si="392"/>
        <v xml:space="preserve"> </v>
      </c>
      <c r="AP85" s="20" t="str">
        <f t="shared" si="393"/>
        <v xml:space="preserve"> </v>
      </c>
      <c r="AQ85" s="19">
        <f t="shared" ref="AQ85" si="430">AV85+BA85+BF85+BK85+BP85+BU85+BZ85+CE85+CT85+CY85+DD85+DL85+DQ85</f>
        <v>3197927.93</v>
      </c>
      <c r="AR85" s="19">
        <f t="shared" ref="AR85" si="431">AW85+BB85+BG85+BL85+BQ85+BV85+CA85+CF85+CU85+CZ85+DE85+DI85+DM85+DR85</f>
        <v>3197927.93</v>
      </c>
      <c r="AS85" s="34">
        <v>4020246.35</v>
      </c>
      <c r="AT85" s="20">
        <f t="shared" si="394"/>
        <v>1</v>
      </c>
      <c r="AU85" s="20">
        <f t="shared" si="395"/>
        <v>0.79545571380221514</v>
      </c>
      <c r="AV85" s="19">
        <v>1501904.17</v>
      </c>
      <c r="AW85" s="19">
        <v>1501904.17</v>
      </c>
      <c r="AX85" s="25">
        <v>2469341.84</v>
      </c>
      <c r="AY85" s="20">
        <f t="shared" si="396"/>
        <v>1</v>
      </c>
      <c r="AZ85" s="20">
        <f t="shared" si="397"/>
        <v>0.60822043577409279</v>
      </c>
      <c r="BA85" s="19">
        <v>239000</v>
      </c>
      <c r="BB85" s="19">
        <v>239000</v>
      </c>
      <c r="BC85" s="25">
        <v>239000</v>
      </c>
      <c r="BD85" s="20">
        <f t="shared" si="398"/>
        <v>1</v>
      </c>
      <c r="BE85" s="20">
        <f t="shared" si="399"/>
        <v>1</v>
      </c>
      <c r="BF85" s="19">
        <v>355406.91</v>
      </c>
      <c r="BG85" s="19">
        <v>355406.91</v>
      </c>
      <c r="BH85" s="25">
        <v>121010.17</v>
      </c>
      <c r="BI85" s="20">
        <f t="shared" si="400"/>
        <v>1</v>
      </c>
      <c r="BJ85" s="20" t="str">
        <f t="shared" si="401"/>
        <v>св.200</v>
      </c>
      <c r="BK85" s="19"/>
      <c r="BL85" s="19"/>
      <c r="BM85" s="25"/>
      <c r="BN85" s="20" t="str">
        <f t="shared" si="402"/>
        <v xml:space="preserve"> </v>
      </c>
      <c r="BO85" s="20" t="str">
        <f t="shared" si="403"/>
        <v xml:space="preserve"> </v>
      </c>
      <c r="BP85" s="19"/>
      <c r="BQ85" s="19"/>
      <c r="BR85" s="25"/>
      <c r="BS85" s="20" t="str">
        <f t="shared" si="404"/>
        <v xml:space="preserve"> </v>
      </c>
      <c r="BT85" s="20" t="str">
        <f t="shared" si="405"/>
        <v xml:space="preserve"> </v>
      </c>
      <c r="BU85" s="19">
        <v>479470</v>
      </c>
      <c r="BV85" s="19">
        <v>479470</v>
      </c>
      <c r="BW85" s="25">
        <v>280421.43</v>
      </c>
      <c r="BX85" s="20">
        <f t="shared" si="406"/>
        <v>1</v>
      </c>
      <c r="BY85" s="20">
        <f t="shared" si="407"/>
        <v>1.7098193957573071</v>
      </c>
      <c r="BZ85" s="19"/>
      <c r="CA85" s="19"/>
      <c r="CB85" s="25"/>
      <c r="CC85" s="20" t="str">
        <f t="shared" si="408"/>
        <v xml:space="preserve"> </v>
      </c>
      <c r="CD85" s="20" t="str">
        <f t="shared" si="409"/>
        <v xml:space="preserve"> </v>
      </c>
      <c r="CE85" s="19">
        <f t="shared" ref="CE85" si="432">CJ85+CO85</f>
        <v>119820.77</v>
      </c>
      <c r="CF85" s="19">
        <f t="shared" ref="CF85" si="433">CK85+CP85</f>
        <v>119820.77</v>
      </c>
      <c r="CG85" s="19">
        <v>910182.02</v>
      </c>
      <c r="CH85" s="20">
        <f t="shared" si="410"/>
        <v>1</v>
      </c>
      <c r="CI85" s="20">
        <f t="shared" si="411"/>
        <v>0.13164484396209014</v>
      </c>
      <c r="CJ85" s="19">
        <v>119820.77</v>
      </c>
      <c r="CK85" s="19">
        <v>119820.77</v>
      </c>
      <c r="CL85" s="25">
        <v>910182.02</v>
      </c>
      <c r="CM85" s="20">
        <f t="shared" si="412"/>
        <v>1</v>
      </c>
      <c r="CN85" s="20">
        <f t="shared" si="413"/>
        <v>0.13164484396209014</v>
      </c>
      <c r="CO85" s="19"/>
      <c r="CP85" s="19"/>
      <c r="CQ85" s="25"/>
      <c r="CR85" s="20" t="str">
        <f t="shared" si="414"/>
        <v xml:space="preserve"> </v>
      </c>
      <c r="CS85" s="20" t="str">
        <f t="shared" si="415"/>
        <v xml:space="preserve"> </v>
      </c>
      <c r="CT85" s="19"/>
      <c r="CU85" s="19"/>
      <c r="CV85" s="25"/>
      <c r="CW85" s="20" t="str">
        <f t="shared" si="416"/>
        <v xml:space="preserve"> </v>
      </c>
      <c r="CX85" s="20" t="str">
        <f t="shared" si="417"/>
        <v xml:space="preserve"> </v>
      </c>
      <c r="CY85" s="19"/>
      <c r="CZ85" s="19"/>
      <c r="DA85" s="25"/>
      <c r="DB85" s="20" t="str">
        <f t="shared" si="418"/>
        <v xml:space="preserve"> </v>
      </c>
      <c r="DC85" s="20" t="str">
        <f t="shared" si="419"/>
        <v xml:space="preserve"> </v>
      </c>
      <c r="DD85" s="19">
        <v>502326.08</v>
      </c>
      <c r="DE85" s="19">
        <v>502326.08</v>
      </c>
      <c r="DF85" s="25"/>
      <c r="DG85" s="20">
        <f t="shared" si="420"/>
        <v>1</v>
      </c>
      <c r="DH85" s="20" t="str">
        <f t="shared" si="421"/>
        <v xml:space="preserve"> </v>
      </c>
      <c r="DI85" s="19"/>
      <c r="DJ85" s="25"/>
      <c r="DK85" s="42" t="str">
        <f t="shared" si="343"/>
        <v xml:space="preserve"> </v>
      </c>
      <c r="DL85" s="19"/>
      <c r="DM85" s="19"/>
      <c r="DN85" s="25">
        <v>290.89</v>
      </c>
      <c r="DO85" s="20" t="str">
        <f t="shared" si="422"/>
        <v xml:space="preserve"> </v>
      </c>
      <c r="DP85" s="20">
        <f t="shared" si="423"/>
        <v>0</v>
      </c>
      <c r="DQ85" s="19"/>
      <c r="DR85" s="19"/>
      <c r="DS85" s="25"/>
      <c r="DT85" s="20" t="str">
        <f t="shared" si="424"/>
        <v xml:space="preserve"> </v>
      </c>
      <c r="DU85" s="20" t="str">
        <f t="shared" si="425"/>
        <v xml:space="preserve"> </v>
      </c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</row>
    <row r="86" spans="1:144" s="11" customFormat="1" ht="15.75" customHeight="1" outlineLevel="1" x14ac:dyDescent="0.25">
      <c r="A86" s="10">
        <f>A85+1</f>
        <v>68</v>
      </c>
      <c r="B86" s="6" t="s">
        <v>74</v>
      </c>
      <c r="C86" s="19">
        <f t="shared" ref="C86:C89" si="434">H86+AQ86</f>
        <v>122877945.72</v>
      </c>
      <c r="D86" s="19">
        <f t="shared" ref="D86:D89" si="435">I86+AR86</f>
        <v>141899786.36000001</v>
      </c>
      <c r="E86" s="19">
        <v>112594626.47</v>
      </c>
      <c r="F86" s="20">
        <f>IF(D86&lt;=0," ",IF(D86/C86*100&gt;200,"СВ.200",D86/C86))</f>
        <v>1.1548027233735236</v>
      </c>
      <c r="G86" s="20">
        <f t="shared" si="286"/>
        <v>1.2602713895747784</v>
      </c>
      <c r="H86" s="19">
        <f t="shared" ref="H86:H89" si="436">M86+R86+W86+AB86+AG86+AL86</f>
        <v>114116057</v>
      </c>
      <c r="I86" s="19">
        <f t="shared" ref="I86:I89" si="437">N86+S86+X86+AC86+AH86+AM86</f>
        <v>132963743.26000001</v>
      </c>
      <c r="J86" s="16">
        <v>104023525.86000001</v>
      </c>
      <c r="K86" s="20">
        <f t="shared" si="282"/>
        <v>1.1651624386215869</v>
      </c>
      <c r="L86" s="20">
        <f t="shared" si="283"/>
        <v>1.2782083875809898</v>
      </c>
      <c r="M86" s="19">
        <v>105090857</v>
      </c>
      <c r="N86" s="19">
        <v>117376095.33</v>
      </c>
      <c r="O86" s="25">
        <v>95365863.620000005</v>
      </c>
      <c r="P86" s="20">
        <f t="shared" si="382"/>
        <v>1.1169011147182861</v>
      </c>
      <c r="Q86" s="20">
        <f t="shared" si="383"/>
        <v>1.2307978020070489</v>
      </c>
      <c r="R86" s="19">
        <v>2807700</v>
      </c>
      <c r="S86" s="19">
        <v>2797492.87</v>
      </c>
      <c r="T86" s="25">
        <v>2410672.34</v>
      </c>
      <c r="U86" s="20">
        <f t="shared" si="384"/>
        <v>0.99636459379563347</v>
      </c>
      <c r="V86" s="20">
        <f t="shared" si="385"/>
        <v>1.1604616785041804</v>
      </c>
      <c r="W86" s="19">
        <v>9500</v>
      </c>
      <c r="X86" s="19"/>
      <c r="Y86" s="25">
        <v>8970</v>
      </c>
      <c r="Z86" s="20" t="str">
        <f t="shared" si="386"/>
        <v xml:space="preserve"> </v>
      </c>
      <c r="AA86" s="20">
        <f t="shared" si="387"/>
        <v>0</v>
      </c>
      <c r="AB86" s="19">
        <v>2586000</v>
      </c>
      <c r="AC86" s="19">
        <v>3781596.22</v>
      </c>
      <c r="AD86" s="25">
        <v>3691836.36</v>
      </c>
      <c r="AE86" s="20">
        <f t="shared" si="388"/>
        <v>1.462334191802011</v>
      </c>
      <c r="AF86" s="20">
        <f t="shared" si="389"/>
        <v>1.0243130657069537</v>
      </c>
      <c r="AG86" s="19">
        <v>3622000</v>
      </c>
      <c r="AH86" s="19">
        <v>9008558.8399999999</v>
      </c>
      <c r="AI86" s="25">
        <v>2546183.54</v>
      </c>
      <c r="AJ86" s="20" t="str">
        <f t="shared" si="390"/>
        <v>СВ.200</v>
      </c>
      <c r="AK86" s="20" t="str">
        <f t="shared" si="391"/>
        <v>св.200</v>
      </c>
      <c r="AL86" s="19"/>
      <c r="AM86" s="19"/>
      <c r="AN86" s="25"/>
      <c r="AO86" s="20" t="str">
        <f t="shared" si="392"/>
        <v xml:space="preserve"> </v>
      </c>
      <c r="AP86" s="20" t="str">
        <f t="shared" si="393"/>
        <v xml:space="preserve"> </v>
      </c>
      <c r="AQ86" s="19">
        <f>AV86+BA86+BF86+BK86+BP86+BU86+BZ86+CE86+CT86+CY86+DD86+DL86+DQ86+1358</f>
        <v>8761888.7199999988</v>
      </c>
      <c r="AR86" s="19">
        <f>AW86+BB86+BG86+BL86+BQ86+BV86+CA86+CF86+CU86+CZ86+DE86+DI86+DM86+DR86+1357.24</f>
        <v>8936043.1000000015</v>
      </c>
      <c r="AS86" s="34">
        <v>8571100.6099999994</v>
      </c>
      <c r="AT86" s="20">
        <f t="shared" si="394"/>
        <v>1.0198763514997029</v>
      </c>
      <c r="AU86" s="20">
        <f t="shared" si="395"/>
        <v>1.0425782529695451</v>
      </c>
      <c r="AV86" s="19">
        <v>1189000</v>
      </c>
      <c r="AW86" s="19">
        <v>1339581.46</v>
      </c>
      <c r="AX86" s="25">
        <v>1425986.92</v>
      </c>
      <c r="AY86" s="20">
        <f t="shared" si="396"/>
        <v>1.1266454667788057</v>
      </c>
      <c r="AZ86" s="20">
        <f t="shared" si="397"/>
        <v>0.93940655500542747</v>
      </c>
      <c r="BA86" s="19">
        <v>549100</v>
      </c>
      <c r="BB86" s="19">
        <v>570401.87</v>
      </c>
      <c r="BC86" s="25">
        <v>355447.45</v>
      </c>
      <c r="BD86" s="20">
        <f t="shared" si="398"/>
        <v>1.0387941540702967</v>
      </c>
      <c r="BE86" s="20">
        <f t="shared" si="399"/>
        <v>1.6047431765229994</v>
      </c>
      <c r="BF86" s="19">
        <v>1351964.76</v>
      </c>
      <c r="BG86" s="19">
        <v>1415515.87</v>
      </c>
      <c r="BH86" s="25">
        <v>1393297.01</v>
      </c>
      <c r="BI86" s="20">
        <f t="shared" si="400"/>
        <v>1.0470064841039202</v>
      </c>
      <c r="BJ86" s="20">
        <f t="shared" si="401"/>
        <v>1.0159469659667182</v>
      </c>
      <c r="BK86" s="19"/>
      <c r="BL86" s="19"/>
      <c r="BM86" s="25"/>
      <c r="BN86" s="20" t="str">
        <f t="shared" si="402"/>
        <v xml:space="preserve"> </v>
      </c>
      <c r="BO86" s="20" t="str">
        <f t="shared" si="403"/>
        <v xml:space="preserve"> </v>
      </c>
      <c r="BP86" s="19">
        <v>1725100</v>
      </c>
      <c r="BQ86" s="19">
        <v>1885036.27</v>
      </c>
      <c r="BR86" s="25">
        <v>1671255.75</v>
      </c>
      <c r="BS86" s="20">
        <f t="shared" si="404"/>
        <v>1.0927113036925395</v>
      </c>
      <c r="BT86" s="20">
        <f t="shared" si="405"/>
        <v>1.127916101410571</v>
      </c>
      <c r="BU86" s="19">
        <v>3415750.02</v>
      </c>
      <c r="BV86" s="19">
        <v>3096937.84</v>
      </c>
      <c r="BW86" s="25">
        <v>2992300.63</v>
      </c>
      <c r="BX86" s="20">
        <f t="shared" si="406"/>
        <v>0.90666407725000897</v>
      </c>
      <c r="BY86" s="20">
        <f t="shared" si="407"/>
        <v>1.0349688159508224</v>
      </c>
      <c r="BZ86" s="19">
        <v>314999.94</v>
      </c>
      <c r="CA86" s="19">
        <v>314999.94</v>
      </c>
      <c r="CB86" s="25">
        <v>262579.84999999998</v>
      </c>
      <c r="CC86" s="20">
        <f t="shared" si="408"/>
        <v>1</v>
      </c>
      <c r="CD86" s="20">
        <f t="shared" si="409"/>
        <v>1.1996348539310995</v>
      </c>
      <c r="CE86" s="19">
        <f t="shared" ref="CE86:CE89" si="438">CJ86+CO86</f>
        <v>200000</v>
      </c>
      <c r="CF86" s="19">
        <f t="shared" ref="CF86:CF89" si="439">CK86+CP86</f>
        <v>242412.63</v>
      </c>
      <c r="CG86" s="19">
        <v>466231.58</v>
      </c>
      <c r="CH86" s="20">
        <f t="shared" si="410"/>
        <v>1.2120631500000001</v>
      </c>
      <c r="CI86" s="20">
        <f t="shared" si="411"/>
        <v>0.51994039099625122</v>
      </c>
      <c r="CJ86" s="19">
        <v>200000</v>
      </c>
      <c r="CK86" s="19">
        <v>242412.63</v>
      </c>
      <c r="CL86" s="25">
        <v>466231.58</v>
      </c>
      <c r="CM86" s="20">
        <f t="shared" si="412"/>
        <v>1.2120631500000001</v>
      </c>
      <c r="CN86" s="20">
        <f t="shared" si="413"/>
        <v>0.51994039099625122</v>
      </c>
      <c r="CO86" s="19"/>
      <c r="CP86" s="19"/>
      <c r="CQ86" s="25"/>
      <c r="CR86" s="20" t="str">
        <f t="shared" si="414"/>
        <v xml:space="preserve"> </v>
      </c>
      <c r="CS86" s="20" t="str">
        <f t="shared" si="415"/>
        <v xml:space="preserve"> </v>
      </c>
      <c r="CT86" s="19"/>
      <c r="CU86" s="19"/>
      <c r="CV86" s="25"/>
      <c r="CW86" s="20" t="str">
        <f t="shared" si="416"/>
        <v xml:space="preserve"> </v>
      </c>
      <c r="CX86" s="20" t="str">
        <f t="shared" si="417"/>
        <v xml:space="preserve"> </v>
      </c>
      <c r="CY86" s="19"/>
      <c r="CZ86" s="19"/>
      <c r="DA86" s="25"/>
      <c r="DB86" s="20" t="str">
        <f t="shared" si="418"/>
        <v xml:space="preserve"> </v>
      </c>
      <c r="DC86" s="20" t="str">
        <f t="shared" si="419"/>
        <v xml:space="preserve"> </v>
      </c>
      <c r="DD86" s="19">
        <v>14616</v>
      </c>
      <c r="DE86" s="19">
        <v>69799.98</v>
      </c>
      <c r="DF86" s="25">
        <v>3587.02</v>
      </c>
      <c r="DG86" s="20" t="str">
        <f t="shared" si="420"/>
        <v>СВ.200</v>
      </c>
      <c r="DH86" s="20" t="str">
        <f t="shared" si="421"/>
        <v>св.200</v>
      </c>
      <c r="DI86" s="19"/>
      <c r="DJ86" s="25"/>
      <c r="DK86" s="42" t="str">
        <f t="shared" si="343"/>
        <v xml:space="preserve"> </v>
      </c>
      <c r="DL86" s="19"/>
      <c r="DM86" s="19"/>
      <c r="DN86" s="25"/>
      <c r="DO86" s="20" t="str">
        <f t="shared" si="422"/>
        <v xml:space="preserve"> </v>
      </c>
      <c r="DP86" s="20" t="str">
        <f t="shared" si="423"/>
        <v xml:space="preserve"> </v>
      </c>
      <c r="DQ86" s="19"/>
      <c r="DR86" s="19"/>
      <c r="DS86" s="25"/>
      <c r="DT86" s="20" t="str">
        <f t="shared" si="424"/>
        <v xml:space="preserve"> </v>
      </c>
      <c r="DU86" s="20" t="str">
        <f t="shared" si="425"/>
        <v xml:space="preserve"> </v>
      </c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</row>
    <row r="87" spans="1:144" s="11" customFormat="1" ht="15.75" customHeight="1" outlineLevel="1" x14ac:dyDescent="0.25">
      <c r="A87" s="10">
        <f t="shared" ref="A87:A89" si="440">A86+1</f>
        <v>69</v>
      </c>
      <c r="B87" s="41" t="s">
        <v>95</v>
      </c>
      <c r="C87" s="19">
        <f t="shared" si="434"/>
        <v>2350287.83</v>
      </c>
      <c r="D87" s="39">
        <f t="shared" si="435"/>
        <v>1790711.85</v>
      </c>
      <c r="E87" s="19">
        <v>2309340.81</v>
      </c>
      <c r="F87" s="20">
        <f>IF(D87&lt;=0," ",IF(D87/C87*100&gt;200,"СВ.200",D87/C87))</f>
        <v>0.76191172295692822</v>
      </c>
      <c r="G87" s="20">
        <f t="shared" si="286"/>
        <v>0.77542121208172821</v>
      </c>
      <c r="H87" s="19">
        <f t="shared" si="436"/>
        <v>1969284.2</v>
      </c>
      <c r="I87" s="19">
        <f t="shared" si="437"/>
        <v>1411120.9100000001</v>
      </c>
      <c r="J87" s="16">
        <v>1730994.12</v>
      </c>
      <c r="K87" s="20">
        <f t="shared" si="282"/>
        <v>0.71656539467487734</v>
      </c>
      <c r="L87" s="20">
        <f t="shared" si="283"/>
        <v>0.81520837863966866</v>
      </c>
      <c r="M87" s="19">
        <v>336580</v>
      </c>
      <c r="N87" s="19">
        <v>382460.08</v>
      </c>
      <c r="O87" s="25">
        <v>482092.82</v>
      </c>
      <c r="P87" s="20">
        <f t="shared" si="382"/>
        <v>1.1363125557074099</v>
      </c>
      <c r="Q87" s="20">
        <f t="shared" si="383"/>
        <v>0.79333286896909194</v>
      </c>
      <c r="R87" s="19"/>
      <c r="S87" s="19"/>
      <c r="T87" s="25"/>
      <c r="U87" s="20" t="str">
        <f t="shared" si="384"/>
        <v xml:space="preserve"> </v>
      </c>
      <c r="V87" s="20" t="str">
        <f t="shared" si="385"/>
        <v xml:space="preserve"> </v>
      </c>
      <c r="W87" s="19">
        <v>13036.2</v>
      </c>
      <c r="X87" s="19">
        <v>13036.2</v>
      </c>
      <c r="Y87" s="25">
        <v>3226.52</v>
      </c>
      <c r="Z87" s="20">
        <f t="shared" si="386"/>
        <v>1</v>
      </c>
      <c r="AA87" s="20" t="str">
        <f t="shared" si="387"/>
        <v>св.200</v>
      </c>
      <c r="AB87" s="19">
        <v>713000</v>
      </c>
      <c r="AC87" s="19">
        <v>297684.47999999998</v>
      </c>
      <c r="AD87" s="25">
        <v>438288.57</v>
      </c>
      <c r="AE87" s="20">
        <f t="shared" si="388"/>
        <v>0.41750978962131835</v>
      </c>
      <c r="AF87" s="20">
        <f t="shared" si="389"/>
        <v>0.67919745203485449</v>
      </c>
      <c r="AG87" s="19">
        <v>905568</v>
      </c>
      <c r="AH87" s="19">
        <v>716840.15</v>
      </c>
      <c r="AI87" s="25">
        <v>807186.21</v>
      </c>
      <c r="AJ87" s="20">
        <f t="shared" si="390"/>
        <v>0.79159174131594756</v>
      </c>
      <c r="AK87" s="20">
        <f t="shared" si="391"/>
        <v>0.88807284009472864</v>
      </c>
      <c r="AL87" s="19">
        <v>1100</v>
      </c>
      <c r="AM87" s="19">
        <v>1100</v>
      </c>
      <c r="AN87" s="25">
        <v>200</v>
      </c>
      <c r="AO87" s="20">
        <f t="shared" si="392"/>
        <v>1</v>
      </c>
      <c r="AP87" s="20" t="str">
        <f t="shared" si="393"/>
        <v>св.200</v>
      </c>
      <c r="AQ87" s="19">
        <f t="shared" ref="AQ87:AQ89" si="441">AV87+BA87+BF87+BK87+BP87+BU87+BZ87+CE87+CT87+CY87+DD87+DL87+DQ87</f>
        <v>381003.63</v>
      </c>
      <c r="AR87" s="19">
        <f>AW87+BB87+BG87+BL87+BQ87+BV87+CA87+CF87+CU87+CZ87+DE87+DI87+DM87+DR87+38.71+34.79</f>
        <v>379590.94</v>
      </c>
      <c r="AS87" s="34">
        <v>578346.68999999994</v>
      </c>
      <c r="AT87" s="20">
        <f t="shared" si="394"/>
        <v>0.99629218755737314</v>
      </c>
      <c r="AU87" s="20">
        <f t="shared" si="395"/>
        <v>0.65633805218112351</v>
      </c>
      <c r="AV87" s="19"/>
      <c r="AW87" s="19"/>
      <c r="AX87" s="25"/>
      <c r="AY87" s="20" t="str">
        <f t="shared" si="396"/>
        <v xml:space="preserve"> </v>
      </c>
      <c r="AZ87" s="20" t="str">
        <f t="shared" si="397"/>
        <v xml:space="preserve"> </v>
      </c>
      <c r="BA87" s="19">
        <v>6400</v>
      </c>
      <c r="BB87" s="19">
        <v>5987.27</v>
      </c>
      <c r="BC87" s="25">
        <v>7707.24</v>
      </c>
      <c r="BD87" s="20">
        <f t="shared" si="398"/>
        <v>0.93551093750000003</v>
      </c>
      <c r="BE87" s="20">
        <f t="shared" si="399"/>
        <v>0.77683710381407622</v>
      </c>
      <c r="BF87" s="19"/>
      <c r="BG87" s="19"/>
      <c r="BH87" s="25"/>
      <c r="BI87" s="20" t="str">
        <f t="shared" si="400"/>
        <v xml:space="preserve"> </v>
      </c>
      <c r="BJ87" s="20" t="str">
        <f t="shared" si="401"/>
        <v xml:space="preserve"> </v>
      </c>
      <c r="BK87" s="19"/>
      <c r="BL87" s="19"/>
      <c r="BM87" s="25"/>
      <c r="BN87" s="20" t="str">
        <f t="shared" si="402"/>
        <v xml:space="preserve"> </v>
      </c>
      <c r="BO87" s="20" t="str">
        <f t="shared" si="403"/>
        <v xml:space="preserve"> </v>
      </c>
      <c r="BP87" s="19"/>
      <c r="BQ87" s="19"/>
      <c r="BR87" s="25"/>
      <c r="BS87" s="20" t="str">
        <f t="shared" si="404"/>
        <v xml:space="preserve"> </v>
      </c>
      <c r="BT87" s="20" t="str">
        <f t="shared" si="405"/>
        <v xml:space="preserve"> </v>
      </c>
      <c r="BU87" s="19">
        <v>300376.63</v>
      </c>
      <c r="BV87" s="19">
        <v>299303.17</v>
      </c>
      <c r="BW87" s="25">
        <v>534627.61</v>
      </c>
      <c r="BX87" s="20">
        <f t="shared" si="406"/>
        <v>0.99642628655897758</v>
      </c>
      <c r="BY87" s="20">
        <f t="shared" si="407"/>
        <v>0.55983485402110078</v>
      </c>
      <c r="BZ87" s="19"/>
      <c r="CA87" s="19"/>
      <c r="CB87" s="25"/>
      <c r="CC87" s="20" t="str">
        <f t="shared" si="408"/>
        <v xml:space="preserve"> </v>
      </c>
      <c r="CD87" s="20" t="str">
        <f t="shared" si="409"/>
        <v xml:space="preserve"> </v>
      </c>
      <c r="CE87" s="19">
        <f t="shared" si="438"/>
        <v>0</v>
      </c>
      <c r="CF87" s="19">
        <f t="shared" si="439"/>
        <v>0</v>
      </c>
      <c r="CG87" s="19">
        <v>6011.84</v>
      </c>
      <c r="CH87" s="20" t="str">
        <f t="shared" si="410"/>
        <v xml:space="preserve"> </v>
      </c>
      <c r="CI87" s="20">
        <f t="shared" si="411"/>
        <v>0</v>
      </c>
      <c r="CJ87" s="19"/>
      <c r="CK87" s="19"/>
      <c r="CL87" s="25"/>
      <c r="CM87" s="20" t="str">
        <f t="shared" si="412"/>
        <v xml:space="preserve"> </v>
      </c>
      <c r="CN87" s="20" t="str">
        <f t="shared" si="413"/>
        <v xml:space="preserve"> </v>
      </c>
      <c r="CO87" s="19"/>
      <c r="CP87" s="19"/>
      <c r="CQ87" s="25">
        <v>6011.84</v>
      </c>
      <c r="CR87" s="20" t="str">
        <f t="shared" si="414"/>
        <v xml:space="preserve"> </v>
      </c>
      <c r="CS87" s="20">
        <f t="shared" si="415"/>
        <v>0</v>
      </c>
      <c r="CT87" s="19"/>
      <c r="CU87" s="19"/>
      <c r="CV87" s="25"/>
      <c r="CW87" s="20" t="str">
        <f t="shared" si="416"/>
        <v xml:space="preserve"> </v>
      </c>
      <c r="CX87" s="20" t="str">
        <f t="shared" si="417"/>
        <v xml:space="preserve"> </v>
      </c>
      <c r="CY87" s="19"/>
      <c r="CZ87" s="19"/>
      <c r="DA87" s="25"/>
      <c r="DB87" s="20" t="str">
        <f t="shared" si="418"/>
        <v xml:space="preserve"> </v>
      </c>
      <c r="DC87" s="20" t="str">
        <f t="shared" si="419"/>
        <v xml:space="preserve"> </v>
      </c>
      <c r="DD87" s="19">
        <v>69427</v>
      </c>
      <c r="DE87" s="19">
        <v>69427</v>
      </c>
      <c r="DF87" s="25">
        <v>25200</v>
      </c>
      <c r="DG87" s="20">
        <f t="shared" si="420"/>
        <v>1</v>
      </c>
      <c r="DH87" s="20" t="str">
        <f t="shared" si="421"/>
        <v>св.200</v>
      </c>
      <c r="DI87" s="19"/>
      <c r="DJ87" s="25"/>
      <c r="DK87" s="42" t="str">
        <f t="shared" si="343"/>
        <v xml:space="preserve"> </v>
      </c>
      <c r="DL87" s="19">
        <v>4800</v>
      </c>
      <c r="DM87" s="19">
        <v>4800</v>
      </c>
      <c r="DN87" s="25">
        <v>4800</v>
      </c>
      <c r="DO87" s="20">
        <f t="shared" si="422"/>
        <v>1</v>
      </c>
      <c r="DP87" s="20">
        <f t="shared" si="423"/>
        <v>1</v>
      </c>
      <c r="DQ87" s="19"/>
      <c r="DR87" s="19"/>
      <c r="DS87" s="25"/>
      <c r="DT87" s="20" t="str">
        <f t="shared" si="424"/>
        <v xml:space="preserve"> </v>
      </c>
      <c r="DU87" s="20" t="str">
        <f t="shared" si="425"/>
        <v xml:space="preserve"> </v>
      </c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</row>
    <row r="88" spans="1:144" s="11" customFormat="1" ht="15.75" customHeight="1" outlineLevel="1" x14ac:dyDescent="0.25">
      <c r="A88" s="10">
        <f t="shared" si="440"/>
        <v>70</v>
      </c>
      <c r="B88" s="41" t="s">
        <v>29</v>
      </c>
      <c r="C88" s="39">
        <f t="shared" si="434"/>
        <v>853823.75</v>
      </c>
      <c r="D88" s="39">
        <f t="shared" si="435"/>
        <v>843879.07</v>
      </c>
      <c r="E88" s="19">
        <v>939256.03</v>
      </c>
      <c r="F88" s="20">
        <f>IF(D88&lt;=0," ",IF(D88/C88*100&gt;200,"СВ.200",D88/C88))</f>
        <v>0.98835277186890147</v>
      </c>
      <c r="G88" s="20">
        <f t="shared" si="286"/>
        <v>0.89845478021578407</v>
      </c>
      <c r="H88" s="19">
        <f t="shared" si="436"/>
        <v>673975</v>
      </c>
      <c r="I88" s="19">
        <f t="shared" si="437"/>
        <v>664030.22</v>
      </c>
      <c r="J88" s="16">
        <v>743373.84</v>
      </c>
      <c r="K88" s="20">
        <f t="shared" si="282"/>
        <v>0.98524458622352462</v>
      </c>
      <c r="L88" s="20">
        <f t="shared" si="283"/>
        <v>0.89326552034707063</v>
      </c>
      <c r="M88" s="19">
        <v>47173</v>
      </c>
      <c r="N88" s="19">
        <v>53199.58</v>
      </c>
      <c r="O88" s="25">
        <v>42789.67</v>
      </c>
      <c r="P88" s="20">
        <f t="shared" si="382"/>
        <v>1.1277548597714795</v>
      </c>
      <c r="Q88" s="20">
        <f t="shared" si="383"/>
        <v>1.2432809133606313</v>
      </c>
      <c r="R88" s="19"/>
      <c r="S88" s="19"/>
      <c r="T88" s="25"/>
      <c r="U88" s="20" t="str">
        <f t="shared" si="384"/>
        <v xml:space="preserve"> </v>
      </c>
      <c r="V88" s="20" t="str">
        <f t="shared" si="385"/>
        <v xml:space="preserve"> </v>
      </c>
      <c r="W88" s="19">
        <v>8553</v>
      </c>
      <c r="X88" s="19">
        <v>8552.1</v>
      </c>
      <c r="Y88" s="25">
        <v>8107.3</v>
      </c>
      <c r="Z88" s="20">
        <f t="shared" si="386"/>
        <v>0.99989477376359182</v>
      </c>
      <c r="AA88" s="20">
        <f t="shared" si="387"/>
        <v>1.0548641347921011</v>
      </c>
      <c r="AB88" s="19">
        <v>216186</v>
      </c>
      <c r="AC88" s="19">
        <v>219544.46</v>
      </c>
      <c r="AD88" s="25">
        <v>95972.25</v>
      </c>
      <c r="AE88" s="20">
        <f t="shared" si="388"/>
        <v>1.015535048523031</v>
      </c>
      <c r="AF88" s="20" t="str">
        <f t="shared" si="389"/>
        <v>св.200</v>
      </c>
      <c r="AG88" s="19">
        <v>402063</v>
      </c>
      <c r="AH88" s="19">
        <v>382734.08000000002</v>
      </c>
      <c r="AI88" s="25">
        <v>596504.62</v>
      </c>
      <c r="AJ88" s="20">
        <f t="shared" si="390"/>
        <v>0.95192564349368136</v>
      </c>
      <c r="AK88" s="20">
        <f t="shared" si="391"/>
        <v>0.64162802293132282</v>
      </c>
      <c r="AL88" s="19"/>
      <c r="AM88" s="19"/>
      <c r="AN88" s="25"/>
      <c r="AO88" s="20" t="str">
        <f t="shared" si="392"/>
        <v xml:space="preserve"> </v>
      </c>
      <c r="AP88" s="20" t="str">
        <f t="shared" si="393"/>
        <v xml:space="preserve"> </v>
      </c>
      <c r="AQ88" s="19">
        <f>AV88+BA88+BF88+BK88+BP88+BU88+BZ88+CE88+CT88+CY88+DD88+DL88+DQ88+17456.25</f>
        <v>179848.75</v>
      </c>
      <c r="AR88" s="19">
        <f>AW88+BB88+BG88+BL88+BQ88+BV88+CA88+CF88+CU88+CZ88+DE88+DI88+DM88+DR88+17456.25</f>
        <v>179848.85</v>
      </c>
      <c r="AS88" s="34">
        <v>195882.19</v>
      </c>
      <c r="AT88" s="20">
        <f t="shared" si="394"/>
        <v>1.0000005560227692</v>
      </c>
      <c r="AU88" s="20">
        <f t="shared" si="395"/>
        <v>0.91814804602705336</v>
      </c>
      <c r="AV88" s="19"/>
      <c r="AW88" s="19"/>
      <c r="AX88" s="25"/>
      <c r="AY88" s="20" t="str">
        <f t="shared" si="396"/>
        <v xml:space="preserve"> </v>
      </c>
      <c r="AZ88" s="20" t="str">
        <f t="shared" si="397"/>
        <v xml:space="preserve"> </v>
      </c>
      <c r="BA88" s="19">
        <v>8212</v>
      </c>
      <c r="BB88" s="19">
        <v>8212.1</v>
      </c>
      <c r="BC88" s="25">
        <v>7633.97</v>
      </c>
      <c r="BD88" s="20">
        <f t="shared" si="398"/>
        <v>1.00001217730151</v>
      </c>
      <c r="BE88" s="20">
        <f t="shared" si="399"/>
        <v>1.0757312381369064</v>
      </c>
      <c r="BF88" s="19"/>
      <c r="BG88" s="19"/>
      <c r="BH88" s="25"/>
      <c r="BI88" s="20" t="str">
        <f t="shared" si="400"/>
        <v xml:space="preserve"> </v>
      </c>
      <c r="BJ88" s="20" t="str">
        <f t="shared" si="401"/>
        <v xml:space="preserve"> </v>
      </c>
      <c r="BK88" s="19"/>
      <c r="BL88" s="19"/>
      <c r="BM88" s="25"/>
      <c r="BN88" s="20" t="str">
        <f t="shared" si="402"/>
        <v xml:space="preserve"> </v>
      </c>
      <c r="BO88" s="20" t="str">
        <f t="shared" si="403"/>
        <v xml:space="preserve"> </v>
      </c>
      <c r="BP88" s="19"/>
      <c r="BQ88" s="19"/>
      <c r="BR88" s="25"/>
      <c r="BS88" s="20" t="str">
        <f t="shared" si="404"/>
        <v xml:space="preserve"> </v>
      </c>
      <c r="BT88" s="20" t="str">
        <f t="shared" si="405"/>
        <v xml:space="preserve"> </v>
      </c>
      <c r="BU88" s="19">
        <v>154180.5</v>
      </c>
      <c r="BV88" s="19">
        <v>154180.5</v>
      </c>
      <c r="BW88" s="25">
        <v>148248.22</v>
      </c>
      <c r="BX88" s="20">
        <f t="shared" si="406"/>
        <v>1</v>
      </c>
      <c r="BY88" s="20">
        <f t="shared" si="407"/>
        <v>1.0400158598868843</v>
      </c>
      <c r="BZ88" s="19"/>
      <c r="CA88" s="19"/>
      <c r="CB88" s="25"/>
      <c r="CC88" s="20" t="str">
        <f t="shared" si="408"/>
        <v xml:space="preserve"> </v>
      </c>
      <c r="CD88" s="20" t="str">
        <f t="shared" si="409"/>
        <v xml:space="preserve"> </v>
      </c>
      <c r="CE88" s="19">
        <f t="shared" si="438"/>
        <v>0</v>
      </c>
      <c r="CF88" s="19">
        <f t="shared" si="439"/>
        <v>0</v>
      </c>
      <c r="CG88" s="19"/>
      <c r="CH88" s="20" t="str">
        <f t="shared" si="410"/>
        <v xml:space="preserve"> </v>
      </c>
      <c r="CI88" s="20" t="str">
        <f t="shared" si="411"/>
        <v xml:space="preserve"> </v>
      </c>
      <c r="CJ88" s="19"/>
      <c r="CK88" s="19"/>
      <c r="CL88" s="25"/>
      <c r="CM88" s="20" t="str">
        <f t="shared" si="412"/>
        <v xml:space="preserve"> </v>
      </c>
      <c r="CN88" s="20" t="str">
        <f t="shared" si="413"/>
        <v xml:space="preserve"> </v>
      </c>
      <c r="CO88" s="19"/>
      <c r="CP88" s="19"/>
      <c r="CQ88" s="25"/>
      <c r="CR88" s="20" t="str">
        <f t="shared" si="414"/>
        <v xml:space="preserve"> </v>
      </c>
      <c r="CS88" s="20" t="str">
        <f t="shared" si="415"/>
        <v xml:space="preserve"> </v>
      </c>
      <c r="CT88" s="19"/>
      <c r="CU88" s="19"/>
      <c r="CV88" s="25"/>
      <c r="CW88" s="20" t="str">
        <f t="shared" si="416"/>
        <v xml:space="preserve"> </v>
      </c>
      <c r="CX88" s="20" t="str">
        <f t="shared" si="417"/>
        <v xml:space="preserve"> </v>
      </c>
      <c r="CY88" s="19"/>
      <c r="CZ88" s="19"/>
      <c r="DA88" s="25"/>
      <c r="DB88" s="20" t="str">
        <f t="shared" si="418"/>
        <v xml:space="preserve"> </v>
      </c>
      <c r="DC88" s="20" t="str">
        <f t="shared" si="419"/>
        <v xml:space="preserve"> </v>
      </c>
      <c r="DD88" s="19"/>
      <c r="DE88" s="19"/>
      <c r="DF88" s="25"/>
      <c r="DG88" s="20" t="str">
        <f t="shared" si="420"/>
        <v xml:space="preserve"> </v>
      </c>
      <c r="DH88" s="20" t="str">
        <f t="shared" si="421"/>
        <v xml:space="preserve"> </v>
      </c>
      <c r="DI88" s="19"/>
      <c r="DJ88" s="25"/>
      <c r="DK88" s="42" t="str">
        <f t="shared" si="343"/>
        <v xml:space="preserve"> </v>
      </c>
      <c r="DL88" s="19"/>
      <c r="DM88" s="19"/>
      <c r="DN88" s="25">
        <v>40000</v>
      </c>
      <c r="DO88" s="20" t="str">
        <f t="shared" si="422"/>
        <v xml:space="preserve"> </v>
      </c>
      <c r="DP88" s="20">
        <f t="shared" si="423"/>
        <v>0</v>
      </c>
      <c r="DQ88" s="19"/>
      <c r="DR88" s="19"/>
      <c r="DS88" s="25"/>
      <c r="DT88" s="20" t="str">
        <f t="shared" si="424"/>
        <v xml:space="preserve"> </v>
      </c>
      <c r="DU88" s="20" t="str">
        <f t="shared" si="425"/>
        <v xml:space="preserve"> </v>
      </c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</row>
    <row r="89" spans="1:144" s="11" customFormat="1" ht="16.5" customHeight="1" outlineLevel="1" x14ac:dyDescent="0.25">
      <c r="A89" s="10">
        <f t="shared" si="440"/>
        <v>71</v>
      </c>
      <c r="B89" s="6" t="s">
        <v>89</v>
      </c>
      <c r="C89" s="19">
        <f t="shared" si="434"/>
        <v>1630704.47</v>
      </c>
      <c r="D89" s="19">
        <f t="shared" si="435"/>
        <v>1598142.3</v>
      </c>
      <c r="E89" s="39">
        <v>3129951.19</v>
      </c>
      <c r="F89" s="20">
        <f>IF(D89&lt;=0," ",IF(D89/C89*100&gt;200,"СВ.200",D89/C89))</f>
        <v>0.98003183863229371</v>
      </c>
      <c r="G89" s="20">
        <f t="shared" si="286"/>
        <v>0.51059655661914649</v>
      </c>
      <c r="H89" s="19">
        <f t="shared" si="436"/>
        <v>348219</v>
      </c>
      <c r="I89" s="19">
        <f t="shared" si="437"/>
        <v>361953.77</v>
      </c>
      <c r="J89" s="16">
        <v>473952.05</v>
      </c>
      <c r="K89" s="20">
        <f t="shared" si="282"/>
        <v>1.0394429080549885</v>
      </c>
      <c r="L89" s="20">
        <f t="shared" si="283"/>
        <v>0.76369280394504047</v>
      </c>
      <c r="M89" s="19">
        <v>67450</v>
      </c>
      <c r="N89" s="19">
        <v>79174.75</v>
      </c>
      <c r="O89" s="25">
        <v>62676.08</v>
      </c>
      <c r="P89" s="20">
        <f t="shared" si="382"/>
        <v>1.17382876204596</v>
      </c>
      <c r="Q89" s="20">
        <f t="shared" si="383"/>
        <v>1.2632371073621707</v>
      </c>
      <c r="R89" s="19"/>
      <c r="S89" s="19"/>
      <c r="T89" s="25"/>
      <c r="U89" s="20" t="str">
        <f t="shared" si="384"/>
        <v xml:space="preserve"> </v>
      </c>
      <c r="V89" s="20" t="str">
        <f t="shared" si="385"/>
        <v xml:space="preserve"> </v>
      </c>
      <c r="W89" s="19">
        <v>804</v>
      </c>
      <c r="X89" s="19">
        <v>855</v>
      </c>
      <c r="Y89" s="25"/>
      <c r="Z89" s="20">
        <f t="shared" si="386"/>
        <v>1.0634328358208955</v>
      </c>
      <c r="AA89" s="20" t="str">
        <f t="shared" si="387"/>
        <v xml:space="preserve"> </v>
      </c>
      <c r="AB89" s="19">
        <v>68415</v>
      </c>
      <c r="AC89" s="19">
        <v>73050.34</v>
      </c>
      <c r="AD89" s="25">
        <v>105813.47</v>
      </c>
      <c r="AE89" s="20">
        <f t="shared" si="388"/>
        <v>1.0677532704816195</v>
      </c>
      <c r="AF89" s="20">
        <f t="shared" si="389"/>
        <v>0.69036900500475029</v>
      </c>
      <c r="AG89" s="19">
        <v>209250</v>
      </c>
      <c r="AH89" s="19">
        <v>206573.68</v>
      </c>
      <c r="AI89" s="25">
        <v>302000.40000000002</v>
      </c>
      <c r="AJ89" s="20">
        <f t="shared" si="390"/>
        <v>0.98720994026284348</v>
      </c>
      <c r="AK89" s="20">
        <f t="shared" si="391"/>
        <v>0.68401790196304368</v>
      </c>
      <c r="AL89" s="19">
        <v>2300</v>
      </c>
      <c r="AM89" s="19">
        <v>2300</v>
      </c>
      <c r="AN89" s="25">
        <v>3462.1</v>
      </c>
      <c r="AO89" s="20">
        <f t="shared" si="392"/>
        <v>1</v>
      </c>
      <c r="AP89" s="20">
        <f t="shared" si="393"/>
        <v>0.66433667427284016</v>
      </c>
      <c r="AQ89" s="19">
        <f t="shared" si="441"/>
        <v>1282485.47</v>
      </c>
      <c r="AR89" s="19">
        <f t="shared" ref="AR89" si="442">AW89+BB89+BG89+BL89+BQ89+BV89+CA89+CF89+CU89+CZ89+DE89+DI89+DM89+DR89</f>
        <v>1236188.53</v>
      </c>
      <c r="AS89" s="34">
        <v>2655999.1399999997</v>
      </c>
      <c r="AT89" s="20">
        <f t="shared" si="394"/>
        <v>0.96390061245684133</v>
      </c>
      <c r="AU89" s="20">
        <f t="shared" si="395"/>
        <v>0.46543257916868158</v>
      </c>
      <c r="AV89" s="19"/>
      <c r="AW89" s="19"/>
      <c r="AX89" s="25"/>
      <c r="AY89" s="20" t="str">
        <f t="shared" si="396"/>
        <v xml:space="preserve"> </v>
      </c>
      <c r="AZ89" s="20" t="str">
        <f t="shared" si="397"/>
        <v xml:space="preserve"> </v>
      </c>
      <c r="BA89" s="19">
        <v>572490</v>
      </c>
      <c r="BB89" s="19">
        <v>529130.92000000004</v>
      </c>
      <c r="BC89" s="25">
        <v>403917.74</v>
      </c>
      <c r="BD89" s="20">
        <f t="shared" si="398"/>
        <v>0.92426229279114058</v>
      </c>
      <c r="BE89" s="20">
        <f t="shared" si="399"/>
        <v>1.30999673349331</v>
      </c>
      <c r="BF89" s="19">
        <v>40716</v>
      </c>
      <c r="BG89" s="19">
        <v>37778.129999999997</v>
      </c>
      <c r="BH89" s="25">
        <v>40716</v>
      </c>
      <c r="BI89" s="20">
        <f t="shared" si="400"/>
        <v>0.92784482758620679</v>
      </c>
      <c r="BJ89" s="20">
        <f t="shared" si="401"/>
        <v>0.92784482758620679</v>
      </c>
      <c r="BK89" s="19"/>
      <c r="BL89" s="19"/>
      <c r="BM89" s="25"/>
      <c r="BN89" s="20" t="str">
        <f t="shared" si="402"/>
        <v xml:space="preserve"> </v>
      </c>
      <c r="BO89" s="20" t="str">
        <f t="shared" si="403"/>
        <v xml:space="preserve"> </v>
      </c>
      <c r="BP89" s="19"/>
      <c r="BQ89" s="19"/>
      <c r="BR89" s="25"/>
      <c r="BS89" s="20" t="str">
        <f t="shared" si="404"/>
        <v xml:space="preserve"> </v>
      </c>
      <c r="BT89" s="20" t="str">
        <f t="shared" si="405"/>
        <v xml:space="preserve"> </v>
      </c>
      <c r="BU89" s="19">
        <v>249924.47</v>
      </c>
      <c r="BV89" s="19">
        <v>249924.47</v>
      </c>
      <c r="BW89" s="25">
        <v>2211365.4</v>
      </c>
      <c r="BX89" s="20">
        <f t="shared" si="406"/>
        <v>1</v>
      </c>
      <c r="BY89" s="20">
        <f t="shared" si="407"/>
        <v>0.1130181696792398</v>
      </c>
      <c r="BZ89" s="19"/>
      <c r="CA89" s="19"/>
      <c r="CB89" s="25"/>
      <c r="CC89" s="20" t="str">
        <f t="shared" si="408"/>
        <v xml:space="preserve"> </v>
      </c>
      <c r="CD89" s="20" t="str">
        <f t="shared" si="409"/>
        <v xml:space="preserve"> </v>
      </c>
      <c r="CE89" s="19">
        <f t="shared" si="438"/>
        <v>419355</v>
      </c>
      <c r="CF89" s="19">
        <f t="shared" si="439"/>
        <v>419355.01</v>
      </c>
      <c r="CG89" s="19"/>
      <c r="CH89" s="20">
        <f t="shared" si="410"/>
        <v>1.0000000238461446</v>
      </c>
      <c r="CI89" s="20" t="str">
        <f t="shared" si="411"/>
        <v xml:space="preserve"> </v>
      </c>
      <c r="CJ89" s="19"/>
      <c r="CK89" s="19"/>
      <c r="CL89" s="25"/>
      <c r="CM89" s="20" t="str">
        <f t="shared" si="412"/>
        <v xml:space="preserve"> </v>
      </c>
      <c r="CN89" s="20" t="str">
        <f t="shared" si="413"/>
        <v xml:space="preserve"> </v>
      </c>
      <c r="CO89" s="19">
        <v>419355</v>
      </c>
      <c r="CP89" s="19">
        <v>419355.01</v>
      </c>
      <c r="CQ89" s="25"/>
      <c r="CR89" s="20">
        <f t="shared" si="414"/>
        <v>1.0000000238461446</v>
      </c>
      <c r="CS89" s="20" t="str">
        <f t="shared" si="415"/>
        <v xml:space="preserve"> </v>
      </c>
      <c r="CT89" s="19"/>
      <c r="CU89" s="19"/>
      <c r="CV89" s="25"/>
      <c r="CW89" s="20" t="str">
        <f t="shared" si="416"/>
        <v xml:space="preserve"> </v>
      </c>
      <c r="CX89" s="20" t="str">
        <f t="shared" si="417"/>
        <v xml:space="preserve"> </v>
      </c>
      <c r="CY89" s="19"/>
      <c r="CZ89" s="19"/>
      <c r="DA89" s="25"/>
      <c r="DB89" s="20" t="str">
        <f t="shared" si="418"/>
        <v xml:space="preserve"> </v>
      </c>
      <c r="DC89" s="20" t="str">
        <f t="shared" si="419"/>
        <v xml:space="preserve"> </v>
      </c>
      <c r="DD89" s="19"/>
      <c r="DE89" s="19"/>
      <c r="DF89" s="25"/>
      <c r="DG89" s="20" t="str">
        <f t="shared" si="420"/>
        <v xml:space="preserve"> </v>
      </c>
      <c r="DH89" s="20" t="str">
        <f t="shared" si="421"/>
        <v xml:space="preserve"> </v>
      </c>
      <c r="DI89" s="19"/>
      <c r="DJ89" s="25"/>
      <c r="DK89" s="42" t="str">
        <f t="shared" si="343"/>
        <v xml:space="preserve"> </v>
      </c>
      <c r="DL89" s="19"/>
      <c r="DM89" s="19"/>
      <c r="DN89" s="25"/>
      <c r="DO89" s="20" t="str">
        <f t="shared" si="422"/>
        <v xml:space="preserve"> </v>
      </c>
      <c r="DP89" s="20" t="str">
        <f t="shared" si="423"/>
        <v xml:space="preserve"> </v>
      </c>
      <c r="DQ89" s="19"/>
      <c r="DR89" s="19"/>
      <c r="DS89" s="25"/>
      <c r="DT89" s="20" t="str">
        <f t="shared" si="424"/>
        <v xml:space="preserve"> </v>
      </c>
      <c r="DU89" s="20" t="str">
        <f t="shared" si="425"/>
        <v xml:space="preserve"> </v>
      </c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</row>
    <row r="90" spans="1:144" s="13" customFormat="1" ht="15.75" x14ac:dyDescent="0.25">
      <c r="A90" s="12"/>
      <c r="B90" s="5" t="s">
        <v>135</v>
      </c>
      <c r="C90" s="37">
        <f>SUM(C91:C95)</f>
        <v>57987839.909999996</v>
      </c>
      <c r="D90" s="37">
        <f>SUM(D91:D95)</f>
        <v>65325260.659999996</v>
      </c>
      <c r="E90" s="21">
        <v>59525131.260000005</v>
      </c>
      <c r="F90" s="18">
        <f>IF(D90&lt;=0," ",IF(D90/C90*100&gt;200,"СВ.200",D90/C90))</f>
        <v>1.1265337829687749</v>
      </c>
      <c r="G90" s="18">
        <f t="shared" si="286"/>
        <v>1.0974400102482023</v>
      </c>
      <c r="H90" s="37">
        <f>SUM(H91:H95)</f>
        <v>56723826</v>
      </c>
      <c r="I90" s="37">
        <f>SUM(I91:I95)</f>
        <v>63798022.519999996</v>
      </c>
      <c r="J90" s="30">
        <v>57481723.479999989</v>
      </c>
      <c r="K90" s="18">
        <f t="shared" si="282"/>
        <v>1.1247129648835745</v>
      </c>
      <c r="L90" s="18">
        <f t="shared" si="283"/>
        <v>1.1098836057377033</v>
      </c>
      <c r="M90" s="37">
        <f>SUM(M91:M95)</f>
        <v>49005451</v>
      </c>
      <c r="N90" s="37">
        <f>SUM(N91:N95)</f>
        <v>55326445.990000002</v>
      </c>
      <c r="O90" s="37">
        <v>49089944.659999996</v>
      </c>
      <c r="P90" s="18">
        <f t="shared" si="382"/>
        <v>1.1289855487708909</v>
      </c>
      <c r="Q90" s="18">
        <f t="shared" si="383"/>
        <v>1.1270423377576488</v>
      </c>
      <c r="R90" s="37">
        <f>SUM(R91:R95)</f>
        <v>2068300</v>
      </c>
      <c r="S90" s="37">
        <f>SUM(S91:S95)</f>
        <v>2458830.48</v>
      </c>
      <c r="T90" s="37">
        <v>2292598.66</v>
      </c>
      <c r="U90" s="18">
        <f t="shared" si="384"/>
        <v>1.1888171348450418</v>
      </c>
      <c r="V90" s="18">
        <f t="shared" si="385"/>
        <v>1.0725080333074957</v>
      </c>
      <c r="W90" s="37">
        <f>SUM(W91:W95)</f>
        <v>104625</v>
      </c>
      <c r="X90" s="37">
        <f>SUM(X91:X95)</f>
        <v>106455</v>
      </c>
      <c r="Y90" s="37">
        <v>110886.6</v>
      </c>
      <c r="Z90" s="18">
        <f t="shared" si="386"/>
        <v>1.0174910394265233</v>
      </c>
      <c r="AA90" s="18">
        <f t="shared" si="387"/>
        <v>0.96003484641065728</v>
      </c>
      <c r="AB90" s="37">
        <f>SUM(AB91:AB95)</f>
        <v>1575250</v>
      </c>
      <c r="AC90" s="37">
        <f>SUM(AC91:AC95)</f>
        <v>1892414.5400000003</v>
      </c>
      <c r="AD90" s="37">
        <v>1625200.9100000001</v>
      </c>
      <c r="AE90" s="18">
        <f t="shared" si="388"/>
        <v>1.2013423520076181</v>
      </c>
      <c r="AF90" s="18">
        <f t="shared" si="389"/>
        <v>1.1644188286850023</v>
      </c>
      <c r="AG90" s="37">
        <f>SUM(AG91:AG95)</f>
        <v>3970200</v>
      </c>
      <c r="AH90" s="37">
        <f>SUM(AH91:AH95)</f>
        <v>4013876.51</v>
      </c>
      <c r="AI90" s="37">
        <v>4363092.6500000004</v>
      </c>
      <c r="AJ90" s="18">
        <f t="shared" si="390"/>
        <v>1.0110010855876277</v>
      </c>
      <c r="AK90" s="18">
        <f t="shared" si="391"/>
        <v>0.91996132834813849</v>
      </c>
      <c r="AL90" s="37">
        <f>SUM(AL91:AL95)</f>
        <v>0</v>
      </c>
      <c r="AM90" s="37">
        <f>SUM(AM91:AM95)</f>
        <v>0</v>
      </c>
      <c r="AN90" s="37">
        <v>0</v>
      </c>
      <c r="AO90" s="18" t="str">
        <f t="shared" si="392"/>
        <v xml:space="preserve"> </v>
      </c>
      <c r="AP90" s="18" t="str">
        <f t="shared" si="393"/>
        <v xml:space="preserve"> </v>
      </c>
      <c r="AQ90" s="37">
        <f>SUM(AQ91:AQ95)</f>
        <v>1264013.9100000001</v>
      </c>
      <c r="AR90" s="37">
        <f>SUM(AR91:AR95)</f>
        <v>1527238.1400000001</v>
      </c>
      <c r="AS90" s="37">
        <v>2043407.78</v>
      </c>
      <c r="AT90" s="18">
        <f t="shared" si="394"/>
        <v>1.2082447257245768</v>
      </c>
      <c r="AU90" s="18">
        <f t="shared" si="395"/>
        <v>0.74739763396613867</v>
      </c>
      <c r="AV90" s="37">
        <f>SUM(AV91:AV95)</f>
        <v>400000</v>
      </c>
      <c r="AW90" s="37">
        <f>SUM(AW91:AW95)</f>
        <v>335555.4</v>
      </c>
      <c r="AX90" s="37">
        <v>317095.31</v>
      </c>
      <c r="AY90" s="18">
        <f t="shared" si="396"/>
        <v>0.83888850000000004</v>
      </c>
      <c r="AZ90" s="18">
        <f t="shared" si="397"/>
        <v>1.0582162189658373</v>
      </c>
      <c r="BA90" s="37">
        <f>SUM(BA91:BA95)</f>
        <v>171315</v>
      </c>
      <c r="BB90" s="37">
        <f>SUM(BB91:BB95)</f>
        <v>172058.15</v>
      </c>
      <c r="BC90" s="37">
        <v>175685.82</v>
      </c>
      <c r="BD90" s="18">
        <f t="shared" si="398"/>
        <v>1.0043379155357091</v>
      </c>
      <c r="BE90" s="18">
        <f t="shared" si="399"/>
        <v>0.97935137850055276</v>
      </c>
      <c r="BF90" s="37">
        <f>SUM(BF91:BF95)</f>
        <v>86378</v>
      </c>
      <c r="BG90" s="37">
        <f>SUM(BG91:BG95)</f>
        <v>89718</v>
      </c>
      <c r="BH90" s="37">
        <v>89718</v>
      </c>
      <c r="BI90" s="18">
        <f t="shared" si="400"/>
        <v>1.0386672532357777</v>
      </c>
      <c r="BJ90" s="18">
        <f t="shared" si="401"/>
        <v>1</v>
      </c>
      <c r="BK90" s="37">
        <f>SUM(BK91:BK95)</f>
        <v>0</v>
      </c>
      <c r="BL90" s="37">
        <f>SUM(BL91:BL95)</f>
        <v>88664.2</v>
      </c>
      <c r="BM90" s="37">
        <v>62539.199999999997</v>
      </c>
      <c r="BN90" s="18"/>
      <c r="BO90" s="18">
        <f t="shared" si="403"/>
        <v>1.4177379947297055</v>
      </c>
      <c r="BP90" s="37">
        <f>SUM(BP91:BP95)</f>
        <v>150000</v>
      </c>
      <c r="BQ90" s="37">
        <f>SUM(BQ91:BQ95)</f>
        <v>177469.02</v>
      </c>
      <c r="BR90" s="37">
        <v>242730.4</v>
      </c>
      <c r="BS90" s="18">
        <f t="shared" si="404"/>
        <v>1.1831267999999999</v>
      </c>
      <c r="BT90" s="18">
        <f t="shared" si="405"/>
        <v>0.73113635539676936</v>
      </c>
      <c r="BU90" s="37">
        <f>SUM(BU91:BU95)</f>
        <v>143520</v>
      </c>
      <c r="BV90" s="37">
        <f>SUM(BV91:BV95)</f>
        <v>143611.57999999999</v>
      </c>
      <c r="BW90" s="37">
        <v>131107.76</v>
      </c>
      <c r="BX90" s="18">
        <f t="shared" si="406"/>
        <v>1.0006380992196209</v>
      </c>
      <c r="BY90" s="18">
        <f t="shared" si="407"/>
        <v>1.0953705562508274</v>
      </c>
      <c r="BZ90" s="37">
        <f>SUM(BZ91:BZ95)</f>
        <v>175461.5</v>
      </c>
      <c r="CA90" s="37">
        <f>SUM(CA91:CA95)</f>
        <v>175461.5</v>
      </c>
      <c r="CB90" s="37">
        <v>0</v>
      </c>
      <c r="CC90" s="18">
        <f t="shared" si="408"/>
        <v>1</v>
      </c>
      <c r="CD90" s="18" t="str">
        <f t="shared" si="409"/>
        <v xml:space="preserve"> </v>
      </c>
      <c r="CE90" s="37">
        <f>SUM(CE91:CE95)</f>
        <v>25000</v>
      </c>
      <c r="CF90" s="37">
        <f>SUM(CF91:CF95)</f>
        <v>137941.24</v>
      </c>
      <c r="CG90" s="21">
        <v>536347.55999999994</v>
      </c>
      <c r="CH90" s="18" t="str">
        <f t="shared" si="410"/>
        <v>СВ.200</v>
      </c>
      <c r="CI90" s="18">
        <f t="shared" si="411"/>
        <v>0.25718629166505391</v>
      </c>
      <c r="CJ90" s="37">
        <f>SUM(CJ91:CJ95)</f>
        <v>25000</v>
      </c>
      <c r="CK90" s="37">
        <f>SUM(CK91:CK95)</f>
        <v>137941.24</v>
      </c>
      <c r="CL90" s="37">
        <v>142315.4</v>
      </c>
      <c r="CM90" s="18" t="str">
        <f t="shared" si="412"/>
        <v>СВ.200</v>
      </c>
      <c r="CN90" s="18">
        <f t="shared" si="413"/>
        <v>0.96926432417011787</v>
      </c>
      <c r="CO90" s="37">
        <f>SUM(CO91:CO95)</f>
        <v>0</v>
      </c>
      <c r="CP90" s="37">
        <f>SUM(CP91:CP95)</f>
        <v>0</v>
      </c>
      <c r="CQ90" s="37">
        <v>394032.16</v>
      </c>
      <c r="CR90" s="18" t="str">
        <f t="shared" si="414"/>
        <v xml:space="preserve"> </v>
      </c>
      <c r="CS90" s="18">
        <f t="shared" si="415"/>
        <v>0</v>
      </c>
      <c r="CT90" s="37">
        <f>SUM(CT91:CT95)</f>
        <v>0</v>
      </c>
      <c r="CU90" s="37">
        <f>SUM(CU91:CU95)</f>
        <v>0</v>
      </c>
      <c r="CV90" s="37">
        <v>0</v>
      </c>
      <c r="CW90" s="18" t="str">
        <f t="shared" si="416"/>
        <v xml:space="preserve"> </v>
      </c>
      <c r="CX90" s="18" t="str">
        <f t="shared" si="417"/>
        <v xml:space="preserve"> </v>
      </c>
      <c r="CY90" s="37">
        <f>SUM(CY91:CY95)</f>
        <v>0</v>
      </c>
      <c r="CZ90" s="37">
        <f>SUM(CZ91:CZ95)</f>
        <v>0</v>
      </c>
      <c r="DA90" s="37">
        <v>0</v>
      </c>
      <c r="DB90" s="18" t="str">
        <f t="shared" si="418"/>
        <v xml:space="preserve"> </v>
      </c>
      <c r="DC90" s="18" t="str">
        <f t="shared" si="419"/>
        <v xml:space="preserve"> </v>
      </c>
      <c r="DD90" s="37">
        <f>SUM(DD91:DD95)</f>
        <v>0</v>
      </c>
      <c r="DE90" s="37">
        <f>SUM(DE91:DE95)</f>
        <v>95343.39</v>
      </c>
      <c r="DF90" s="37">
        <v>26597.5</v>
      </c>
      <c r="DG90" s="18"/>
      <c r="DH90" s="18" t="str">
        <f t="shared" si="421"/>
        <v>св.200</v>
      </c>
      <c r="DI90" s="37">
        <f>SUM(DI91:DI95)</f>
        <v>0</v>
      </c>
      <c r="DJ90" s="37">
        <v>0</v>
      </c>
      <c r="DK90" s="18" t="str">
        <f t="shared" si="343"/>
        <v xml:space="preserve"> </v>
      </c>
      <c r="DL90" s="37">
        <f>SUM(DL91:DL95)</f>
        <v>11000</v>
      </c>
      <c r="DM90" s="37">
        <f>SUM(DM91:DM95)</f>
        <v>11000</v>
      </c>
      <c r="DN90" s="37">
        <v>133064.58000000002</v>
      </c>
      <c r="DO90" s="18">
        <f t="shared" si="422"/>
        <v>1</v>
      </c>
      <c r="DP90" s="18">
        <f t="shared" si="423"/>
        <v>8.2666626986685698E-2</v>
      </c>
      <c r="DQ90" s="37">
        <f>SUM(DQ91:DQ95)</f>
        <v>101339.41</v>
      </c>
      <c r="DR90" s="37">
        <f>SUM(DR91:DR95)</f>
        <v>100415.66</v>
      </c>
      <c r="DS90" s="37">
        <v>328521.65000000002</v>
      </c>
      <c r="DT90" s="18">
        <f t="shared" si="424"/>
        <v>0.99088459267722206</v>
      </c>
      <c r="DU90" s="18">
        <f t="shared" si="425"/>
        <v>0.30565918562749211</v>
      </c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</row>
    <row r="91" spans="1:144" s="11" customFormat="1" ht="15.75" customHeight="1" outlineLevel="1" x14ac:dyDescent="0.25">
      <c r="A91" s="10">
        <v>72</v>
      </c>
      <c r="B91" s="6" t="s">
        <v>64</v>
      </c>
      <c r="C91" s="19">
        <f t="shared" ref="C91" si="443">H91+AQ91</f>
        <v>54354886.409999996</v>
      </c>
      <c r="D91" s="19">
        <f t="shared" ref="D91" si="444">I91+AR91</f>
        <v>61676737.309999995</v>
      </c>
      <c r="E91" s="19">
        <v>54925506.600000001</v>
      </c>
      <c r="F91" s="20">
        <f>IF(D91&lt;=0," ",IF(D91/C91*100&gt;200,"СВ.200",D91/C91))</f>
        <v>1.1347045570985308</v>
      </c>
      <c r="G91" s="20">
        <f t="shared" si="286"/>
        <v>1.1229161300079842</v>
      </c>
      <c r="H91" s="19">
        <f t="shared" ref="H91" si="445">M91+R91+W91+AB91+AG91+AL91</f>
        <v>53734831</v>
      </c>
      <c r="I91" s="19">
        <f t="shared" ref="I91" si="446">N91+S91+X91+AC91+AH91+AM91</f>
        <v>60797632.399999999</v>
      </c>
      <c r="J91" s="16">
        <v>53967522.899999999</v>
      </c>
      <c r="K91" s="20">
        <f t="shared" si="282"/>
        <v>1.1314380499307795</v>
      </c>
      <c r="L91" s="20">
        <f t="shared" si="283"/>
        <v>1.1265596257337207</v>
      </c>
      <c r="M91" s="19">
        <v>47866531</v>
      </c>
      <c r="N91" s="19">
        <v>54164888.840000004</v>
      </c>
      <c r="O91" s="25">
        <v>47951895.229999997</v>
      </c>
      <c r="P91" s="20">
        <f t="shared" si="382"/>
        <v>1.131581664858897</v>
      </c>
      <c r="Q91" s="20">
        <f t="shared" si="383"/>
        <v>1.1295672168993436</v>
      </c>
      <c r="R91" s="19">
        <v>2068300</v>
      </c>
      <c r="S91" s="19">
        <v>2458830.48</v>
      </c>
      <c r="T91" s="25">
        <v>2292598.66</v>
      </c>
      <c r="U91" s="20">
        <f t="shared" si="384"/>
        <v>1.1888171348450418</v>
      </c>
      <c r="V91" s="20">
        <f t="shared" si="385"/>
        <v>1.0725080333074957</v>
      </c>
      <c r="W91" s="19"/>
      <c r="X91" s="19">
        <v>1773</v>
      </c>
      <c r="Y91" s="25">
        <v>4410</v>
      </c>
      <c r="Z91" s="20"/>
      <c r="AA91" s="20">
        <f t="shared" si="387"/>
        <v>0.4020408163265306</v>
      </c>
      <c r="AB91" s="19">
        <v>1000000</v>
      </c>
      <c r="AC91" s="19">
        <v>1325178.29</v>
      </c>
      <c r="AD91" s="25">
        <v>1205219.08</v>
      </c>
      <c r="AE91" s="20">
        <f t="shared" si="388"/>
        <v>1.32517829</v>
      </c>
      <c r="AF91" s="20">
        <f t="shared" si="389"/>
        <v>1.099533115589242</v>
      </c>
      <c r="AG91" s="19">
        <v>2800000</v>
      </c>
      <c r="AH91" s="19">
        <v>2846961.79</v>
      </c>
      <c r="AI91" s="25">
        <v>2513399.9300000002</v>
      </c>
      <c r="AJ91" s="20">
        <f t="shared" si="390"/>
        <v>1.0167720678571428</v>
      </c>
      <c r="AK91" s="20">
        <f t="shared" si="391"/>
        <v>1.1327134038712254</v>
      </c>
      <c r="AL91" s="19"/>
      <c r="AM91" s="19"/>
      <c r="AN91" s="25"/>
      <c r="AO91" s="20" t="str">
        <f t="shared" si="392"/>
        <v xml:space="preserve"> </v>
      </c>
      <c r="AP91" s="20" t="str">
        <f t="shared" si="393"/>
        <v xml:space="preserve"> </v>
      </c>
      <c r="AQ91" s="19">
        <f t="shared" ref="AQ91" si="447">AV91+BA91+BF91+BK91+BP91+BU91+BZ91+CE91+CT91+CY91+DD91+DL91+DQ91</f>
        <v>620055.41</v>
      </c>
      <c r="AR91" s="19">
        <f t="shared" ref="AR91" si="448">AW91+BB91+BG91+BL91+BQ91+BV91+CA91+CF91+CU91+CZ91+DE91+DI91+DM91+DR91</f>
        <v>879104.91</v>
      </c>
      <c r="AS91" s="34">
        <v>957983.70000000007</v>
      </c>
      <c r="AT91" s="20">
        <f t="shared" si="394"/>
        <v>1.4177844363941603</v>
      </c>
      <c r="AU91" s="20">
        <f t="shared" si="395"/>
        <v>0.91766165750001794</v>
      </c>
      <c r="AV91" s="19">
        <v>400000</v>
      </c>
      <c r="AW91" s="19">
        <v>335555.4</v>
      </c>
      <c r="AX91" s="25">
        <v>317095.31</v>
      </c>
      <c r="AY91" s="20">
        <f t="shared" si="396"/>
        <v>0.83888850000000004</v>
      </c>
      <c r="AZ91" s="20">
        <f t="shared" si="397"/>
        <v>1.0582162189658373</v>
      </c>
      <c r="BA91" s="19"/>
      <c r="BB91" s="19"/>
      <c r="BC91" s="25"/>
      <c r="BD91" s="20" t="str">
        <f t="shared" si="398"/>
        <v xml:space="preserve"> </v>
      </c>
      <c r="BE91" s="20" t="str">
        <f t="shared" si="399"/>
        <v xml:space="preserve"> </v>
      </c>
      <c r="BF91" s="19"/>
      <c r="BG91" s="19"/>
      <c r="BH91" s="25"/>
      <c r="BI91" s="20" t="str">
        <f t="shared" si="400"/>
        <v xml:space="preserve"> </v>
      </c>
      <c r="BJ91" s="20" t="str">
        <f t="shared" si="401"/>
        <v xml:space="preserve"> </v>
      </c>
      <c r="BK91" s="19"/>
      <c r="BL91" s="19">
        <v>88664.2</v>
      </c>
      <c r="BM91" s="25">
        <v>62539.199999999997</v>
      </c>
      <c r="BN91" s="20"/>
      <c r="BO91" s="20">
        <f t="shared" si="403"/>
        <v>1.4177379947297055</v>
      </c>
      <c r="BP91" s="19">
        <v>150000</v>
      </c>
      <c r="BQ91" s="19">
        <v>177469.02</v>
      </c>
      <c r="BR91" s="25">
        <v>242730.4</v>
      </c>
      <c r="BS91" s="20">
        <f t="shared" si="404"/>
        <v>1.1831267999999999</v>
      </c>
      <c r="BT91" s="20">
        <f t="shared" si="405"/>
        <v>0.73113635539676936</v>
      </c>
      <c r="BU91" s="19"/>
      <c r="BV91" s="19"/>
      <c r="BW91" s="25"/>
      <c r="BX91" s="20" t="str">
        <f t="shared" si="406"/>
        <v xml:space="preserve"> </v>
      </c>
      <c r="BY91" s="20" t="str">
        <f t="shared" si="407"/>
        <v xml:space="preserve"> </v>
      </c>
      <c r="BZ91" s="19"/>
      <c r="CA91" s="19"/>
      <c r="CB91" s="25"/>
      <c r="CC91" s="20" t="str">
        <f t="shared" si="408"/>
        <v xml:space="preserve"> </v>
      </c>
      <c r="CD91" s="20" t="str">
        <f t="shared" si="409"/>
        <v xml:space="preserve"> </v>
      </c>
      <c r="CE91" s="19">
        <f t="shared" ref="CE91" si="449">CJ91+CO91</f>
        <v>25000</v>
      </c>
      <c r="CF91" s="19">
        <f t="shared" ref="CF91" si="450">CK91+CP91</f>
        <v>137941.24</v>
      </c>
      <c r="CG91" s="19">
        <v>142315.4</v>
      </c>
      <c r="CH91" s="20" t="str">
        <f t="shared" si="410"/>
        <v>СВ.200</v>
      </c>
      <c r="CI91" s="20">
        <f t="shared" si="411"/>
        <v>0.96926432417011787</v>
      </c>
      <c r="CJ91" s="19">
        <v>25000</v>
      </c>
      <c r="CK91" s="19">
        <v>137941.24</v>
      </c>
      <c r="CL91" s="25">
        <v>142315.4</v>
      </c>
      <c r="CM91" s="20" t="str">
        <f t="shared" si="412"/>
        <v>СВ.200</v>
      </c>
      <c r="CN91" s="20">
        <f t="shared" si="413"/>
        <v>0.96926432417011787</v>
      </c>
      <c r="CO91" s="19"/>
      <c r="CP91" s="19"/>
      <c r="CQ91" s="25"/>
      <c r="CR91" s="20" t="str">
        <f t="shared" si="414"/>
        <v xml:space="preserve"> </v>
      </c>
      <c r="CS91" s="20" t="str">
        <f t="shared" si="415"/>
        <v xml:space="preserve"> </v>
      </c>
      <c r="CT91" s="19"/>
      <c r="CU91" s="19"/>
      <c r="CV91" s="25"/>
      <c r="CW91" s="20" t="str">
        <f t="shared" si="416"/>
        <v xml:space="preserve"> </v>
      </c>
      <c r="CX91" s="20" t="str">
        <f t="shared" si="417"/>
        <v xml:space="preserve"> </v>
      </c>
      <c r="CY91" s="19"/>
      <c r="CZ91" s="19"/>
      <c r="DA91" s="25"/>
      <c r="DB91" s="20" t="str">
        <f t="shared" si="418"/>
        <v xml:space="preserve"> </v>
      </c>
      <c r="DC91" s="20" t="str">
        <f t="shared" si="419"/>
        <v xml:space="preserve"> </v>
      </c>
      <c r="DD91" s="19"/>
      <c r="DE91" s="19">
        <v>95343.39</v>
      </c>
      <c r="DF91" s="25">
        <v>26597.5</v>
      </c>
      <c r="DG91" s="20"/>
      <c r="DH91" s="20" t="str">
        <f t="shared" si="421"/>
        <v>св.200</v>
      </c>
      <c r="DI91" s="19"/>
      <c r="DJ91" s="25"/>
      <c r="DK91" s="42" t="str">
        <f t="shared" si="343"/>
        <v xml:space="preserve"> </v>
      </c>
      <c r="DL91" s="19"/>
      <c r="DM91" s="19"/>
      <c r="DN91" s="25">
        <v>114064.58</v>
      </c>
      <c r="DO91" s="20" t="str">
        <f t="shared" si="422"/>
        <v xml:space="preserve"> </v>
      </c>
      <c r="DP91" s="20">
        <f t="shared" si="423"/>
        <v>0</v>
      </c>
      <c r="DQ91" s="19">
        <v>45055.41</v>
      </c>
      <c r="DR91" s="19">
        <v>44131.66</v>
      </c>
      <c r="DS91" s="25">
        <v>52641.31</v>
      </c>
      <c r="DT91" s="20">
        <f t="shared" si="424"/>
        <v>0.97949746767369339</v>
      </c>
      <c r="DU91" s="20">
        <f t="shared" si="425"/>
        <v>0.83834653810856918</v>
      </c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</row>
    <row r="92" spans="1:144" s="11" customFormat="1" ht="15.75" customHeight="1" outlineLevel="1" x14ac:dyDescent="0.25">
      <c r="A92" s="10">
        <f>A91+1</f>
        <v>73</v>
      </c>
      <c r="B92" s="6" t="s">
        <v>98</v>
      </c>
      <c r="C92" s="19">
        <f t="shared" ref="C92:C95" si="451">H92+AQ92</f>
        <v>376500</v>
      </c>
      <c r="D92" s="19">
        <f t="shared" ref="D92:D95" si="452">I92+AR92</f>
        <v>378149.93</v>
      </c>
      <c r="E92" s="19">
        <v>556271.80000000005</v>
      </c>
      <c r="F92" s="20">
        <f>IF(D92&lt;=0," ",IF(D92/C92*100&gt;200,"СВ.200",D92/C92))</f>
        <v>1.0043822841965471</v>
      </c>
      <c r="G92" s="20">
        <f t="shared" si="286"/>
        <v>0.67979345708338978</v>
      </c>
      <c r="H92" s="19">
        <f t="shared" ref="H92:H95" si="453">M92+R92+W92+AB92+AG92+AL92</f>
        <v>327000</v>
      </c>
      <c r="I92" s="19">
        <f t="shared" ref="I92:I95" si="454">N92+S92+X92+AC92+AH92+AM92</f>
        <v>328683.88</v>
      </c>
      <c r="J92" s="16">
        <v>497256.73</v>
      </c>
      <c r="K92" s="20">
        <f t="shared" si="282"/>
        <v>1.0051494801223242</v>
      </c>
      <c r="L92" s="20">
        <f t="shared" si="283"/>
        <v>0.66099433184142131</v>
      </c>
      <c r="M92" s="19">
        <v>143500</v>
      </c>
      <c r="N92" s="19">
        <v>144487.04999999999</v>
      </c>
      <c r="O92" s="25">
        <v>133046.85999999999</v>
      </c>
      <c r="P92" s="20">
        <f t="shared" si="382"/>
        <v>1.0068783972125435</v>
      </c>
      <c r="Q92" s="20">
        <f t="shared" si="383"/>
        <v>1.0859861705868143</v>
      </c>
      <c r="R92" s="19"/>
      <c r="S92" s="19"/>
      <c r="T92" s="25"/>
      <c r="U92" s="20" t="str">
        <f t="shared" si="384"/>
        <v xml:space="preserve"> </v>
      </c>
      <c r="V92" s="20" t="str">
        <f t="shared" si="385"/>
        <v xml:space="preserve"> </v>
      </c>
      <c r="W92" s="19"/>
      <c r="X92" s="19"/>
      <c r="Y92" s="25"/>
      <c r="Z92" s="20" t="str">
        <f t="shared" si="386"/>
        <v xml:space="preserve"> </v>
      </c>
      <c r="AA92" s="20" t="str">
        <f t="shared" si="387"/>
        <v xml:space="preserve"> </v>
      </c>
      <c r="AB92" s="19">
        <v>46500</v>
      </c>
      <c r="AC92" s="19">
        <v>46697.87</v>
      </c>
      <c r="AD92" s="25">
        <v>48080.11</v>
      </c>
      <c r="AE92" s="20">
        <f t="shared" si="388"/>
        <v>1.0042552688172044</v>
      </c>
      <c r="AF92" s="20">
        <f t="shared" si="389"/>
        <v>0.97125131369291795</v>
      </c>
      <c r="AG92" s="19">
        <v>137000</v>
      </c>
      <c r="AH92" s="19">
        <v>137498.96</v>
      </c>
      <c r="AI92" s="25">
        <v>316129.76</v>
      </c>
      <c r="AJ92" s="20">
        <f t="shared" si="390"/>
        <v>1.0036420437956204</v>
      </c>
      <c r="AK92" s="20">
        <f t="shared" si="391"/>
        <v>0.43494468853549245</v>
      </c>
      <c r="AL92" s="19"/>
      <c r="AM92" s="19"/>
      <c r="AN92" s="25"/>
      <c r="AO92" s="20" t="str">
        <f t="shared" si="392"/>
        <v xml:space="preserve"> </v>
      </c>
      <c r="AP92" s="20" t="str">
        <f t="shared" si="393"/>
        <v xml:space="preserve"> </v>
      </c>
      <c r="AQ92" s="19">
        <f t="shared" ref="AQ92:AQ95" si="455">AV92+BA92+BF92+BK92+BP92+BU92+BZ92+CE92+CT92+CY92+DD92+DL92+DQ92</f>
        <v>49500</v>
      </c>
      <c r="AR92" s="19">
        <f t="shared" ref="AR92:AR95" si="456">AW92+BB92+BG92+BL92+BQ92+BV92+CA92+CF92+CU92+CZ92+DE92+DI92+DM92+DR92</f>
        <v>49466.05</v>
      </c>
      <c r="AS92" s="34">
        <v>59015.07</v>
      </c>
      <c r="AT92" s="20">
        <f t="shared" si="394"/>
        <v>0.99931414141414143</v>
      </c>
      <c r="AU92" s="20">
        <f t="shared" si="395"/>
        <v>0.83819353260107976</v>
      </c>
      <c r="AV92" s="19"/>
      <c r="AW92" s="19"/>
      <c r="AX92" s="25"/>
      <c r="AY92" s="20" t="str">
        <f t="shared" si="396"/>
        <v xml:space="preserve"> </v>
      </c>
      <c r="AZ92" s="20" t="str">
        <f t="shared" si="397"/>
        <v xml:space="preserve"> </v>
      </c>
      <c r="BA92" s="19"/>
      <c r="BB92" s="19"/>
      <c r="BC92" s="25"/>
      <c r="BD92" s="20" t="str">
        <f t="shared" si="398"/>
        <v xml:space="preserve"> </v>
      </c>
      <c r="BE92" s="20" t="str">
        <f t="shared" si="399"/>
        <v xml:space="preserve"> </v>
      </c>
      <c r="BF92" s="19"/>
      <c r="BG92" s="19"/>
      <c r="BH92" s="25"/>
      <c r="BI92" s="20" t="str">
        <f t="shared" si="400"/>
        <v xml:space="preserve"> </v>
      </c>
      <c r="BJ92" s="20" t="str">
        <f t="shared" si="401"/>
        <v xml:space="preserve"> </v>
      </c>
      <c r="BK92" s="19"/>
      <c r="BL92" s="19"/>
      <c r="BM92" s="25"/>
      <c r="BN92" s="20" t="str">
        <f t="shared" si="402"/>
        <v xml:space="preserve"> </v>
      </c>
      <c r="BO92" s="20" t="str">
        <f t="shared" si="403"/>
        <v xml:space="preserve"> </v>
      </c>
      <c r="BP92" s="19"/>
      <c r="BQ92" s="19"/>
      <c r="BR92" s="25"/>
      <c r="BS92" s="20" t="str">
        <f t="shared" si="404"/>
        <v xml:space="preserve"> </v>
      </c>
      <c r="BT92" s="20" t="str">
        <f t="shared" si="405"/>
        <v xml:space="preserve"> </v>
      </c>
      <c r="BU92" s="19">
        <v>13500</v>
      </c>
      <c r="BV92" s="19">
        <v>13466.05</v>
      </c>
      <c r="BW92" s="25">
        <v>22015.07</v>
      </c>
      <c r="BX92" s="20">
        <f t="shared" si="406"/>
        <v>0.99748518518518514</v>
      </c>
      <c r="BY92" s="20">
        <f t="shared" si="407"/>
        <v>0.61167418500145576</v>
      </c>
      <c r="BZ92" s="19"/>
      <c r="CA92" s="19"/>
      <c r="CB92" s="25"/>
      <c r="CC92" s="20" t="str">
        <f t="shared" si="408"/>
        <v xml:space="preserve"> </v>
      </c>
      <c r="CD92" s="20" t="str">
        <f t="shared" si="409"/>
        <v xml:space="preserve"> </v>
      </c>
      <c r="CE92" s="19">
        <f t="shared" ref="CE92:CE95" si="457">CJ92+CO92</f>
        <v>0</v>
      </c>
      <c r="CF92" s="19">
        <f t="shared" ref="CF92:CF95" si="458">CK92+CP92</f>
        <v>0</v>
      </c>
      <c r="CG92" s="19"/>
      <c r="CH92" s="20" t="str">
        <f t="shared" si="410"/>
        <v xml:space="preserve"> </v>
      </c>
      <c r="CI92" s="20" t="str">
        <f t="shared" si="411"/>
        <v xml:space="preserve"> </v>
      </c>
      <c r="CJ92" s="19"/>
      <c r="CK92" s="19"/>
      <c r="CL92" s="25"/>
      <c r="CM92" s="20" t="str">
        <f t="shared" si="412"/>
        <v xml:space="preserve"> </v>
      </c>
      <c r="CN92" s="20" t="str">
        <f t="shared" si="413"/>
        <v xml:space="preserve"> </v>
      </c>
      <c r="CO92" s="19"/>
      <c r="CP92" s="19"/>
      <c r="CQ92" s="25"/>
      <c r="CR92" s="20" t="str">
        <f t="shared" si="414"/>
        <v xml:space="preserve"> </v>
      </c>
      <c r="CS92" s="20" t="str">
        <f t="shared" si="415"/>
        <v xml:space="preserve"> </v>
      </c>
      <c r="CT92" s="19"/>
      <c r="CU92" s="19"/>
      <c r="CV92" s="25"/>
      <c r="CW92" s="20" t="str">
        <f t="shared" si="416"/>
        <v xml:space="preserve"> </v>
      </c>
      <c r="CX92" s="20" t="str">
        <f t="shared" si="417"/>
        <v xml:space="preserve"> </v>
      </c>
      <c r="CY92" s="19"/>
      <c r="CZ92" s="19"/>
      <c r="DA92" s="25"/>
      <c r="DB92" s="20" t="str">
        <f t="shared" si="418"/>
        <v xml:space="preserve"> </v>
      </c>
      <c r="DC92" s="20" t="str">
        <f t="shared" si="419"/>
        <v xml:space="preserve"> </v>
      </c>
      <c r="DD92" s="19"/>
      <c r="DE92" s="19"/>
      <c r="DF92" s="25"/>
      <c r="DG92" s="20" t="str">
        <f t="shared" si="420"/>
        <v xml:space="preserve"> </v>
      </c>
      <c r="DH92" s="20" t="str">
        <f t="shared" si="421"/>
        <v xml:space="preserve"> </v>
      </c>
      <c r="DI92" s="19"/>
      <c r="DJ92" s="25"/>
      <c r="DK92" s="42" t="str">
        <f t="shared" si="343"/>
        <v xml:space="preserve"> </v>
      </c>
      <c r="DL92" s="19">
        <v>3000</v>
      </c>
      <c r="DM92" s="19">
        <v>3000</v>
      </c>
      <c r="DN92" s="25"/>
      <c r="DO92" s="20">
        <f t="shared" si="422"/>
        <v>1</v>
      </c>
      <c r="DP92" s="20" t="str">
        <f t="shared" si="423"/>
        <v xml:space="preserve"> </v>
      </c>
      <c r="DQ92" s="19">
        <v>33000</v>
      </c>
      <c r="DR92" s="19">
        <v>33000</v>
      </c>
      <c r="DS92" s="25">
        <v>37000</v>
      </c>
      <c r="DT92" s="20">
        <f t="shared" si="424"/>
        <v>1</v>
      </c>
      <c r="DU92" s="20">
        <f t="shared" si="425"/>
        <v>0.89189189189189189</v>
      </c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</row>
    <row r="93" spans="1:144" s="11" customFormat="1" ht="16.5" customHeight="1" outlineLevel="1" x14ac:dyDescent="0.25">
      <c r="A93" s="10">
        <f t="shared" ref="A93:A95" si="459">A92+1</f>
        <v>74</v>
      </c>
      <c r="B93" s="6" t="s">
        <v>106</v>
      </c>
      <c r="C93" s="19">
        <f t="shared" si="451"/>
        <v>1507298</v>
      </c>
      <c r="D93" s="19">
        <f t="shared" si="452"/>
        <v>1508342.06</v>
      </c>
      <c r="E93" s="19">
        <v>1429532.66</v>
      </c>
      <c r="F93" s="20">
        <f>IF(D93&lt;=0," ",IF(D93/C93*100&gt;200,"СВ.200",D93/C93))</f>
        <v>1.000692669929901</v>
      </c>
      <c r="G93" s="20">
        <f t="shared" si="286"/>
        <v>1.0551294854641518</v>
      </c>
      <c r="H93" s="19">
        <f t="shared" si="453"/>
        <v>1392570</v>
      </c>
      <c r="I93" s="19">
        <f t="shared" si="454"/>
        <v>1393548.47</v>
      </c>
      <c r="J93" s="16">
        <v>1088247.1499999999</v>
      </c>
      <c r="K93" s="20">
        <f t="shared" si="282"/>
        <v>1.0007026361331925</v>
      </c>
      <c r="L93" s="20">
        <f t="shared" si="283"/>
        <v>1.2805441025046562</v>
      </c>
      <c r="M93" s="19">
        <v>372420</v>
      </c>
      <c r="N93" s="19">
        <v>373072.88</v>
      </c>
      <c r="O93" s="25">
        <v>279639.2</v>
      </c>
      <c r="P93" s="20">
        <f t="shared" si="382"/>
        <v>1.0017530744857956</v>
      </c>
      <c r="Q93" s="20">
        <f t="shared" si="383"/>
        <v>1.3341222546767406</v>
      </c>
      <c r="R93" s="19"/>
      <c r="S93" s="19"/>
      <c r="T93" s="25"/>
      <c r="U93" s="20" t="str">
        <f t="shared" si="384"/>
        <v xml:space="preserve"> </v>
      </c>
      <c r="V93" s="20" t="str">
        <f t="shared" si="385"/>
        <v xml:space="preserve"> </v>
      </c>
      <c r="W93" s="19">
        <v>78200</v>
      </c>
      <c r="X93" s="19">
        <v>78256.2</v>
      </c>
      <c r="Y93" s="25">
        <v>68187.600000000006</v>
      </c>
      <c r="Z93" s="20">
        <f t="shared" si="386"/>
        <v>1.0007186700767263</v>
      </c>
      <c r="AA93" s="20">
        <f t="shared" si="387"/>
        <v>1.1476602784083909</v>
      </c>
      <c r="AB93" s="19">
        <v>368750</v>
      </c>
      <c r="AC93" s="19">
        <v>368722.1</v>
      </c>
      <c r="AD93" s="25">
        <v>242296.06</v>
      </c>
      <c r="AE93" s="20">
        <f t="shared" si="388"/>
        <v>0.99992433898305078</v>
      </c>
      <c r="AF93" s="20">
        <f t="shared" si="389"/>
        <v>1.5217833092292132</v>
      </c>
      <c r="AG93" s="19">
        <v>573200</v>
      </c>
      <c r="AH93" s="19">
        <v>573497.29</v>
      </c>
      <c r="AI93" s="25">
        <v>498124.29</v>
      </c>
      <c r="AJ93" s="20">
        <f t="shared" si="390"/>
        <v>1.0005186496859735</v>
      </c>
      <c r="AK93" s="20">
        <f t="shared" si="391"/>
        <v>1.1513136410191924</v>
      </c>
      <c r="AL93" s="19"/>
      <c r="AM93" s="19"/>
      <c r="AN93" s="25"/>
      <c r="AO93" s="20" t="str">
        <f t="shared" si="392"/>
        <v xml:space="preserve"> </v>
      </c>
      <c r="AP93" s="20" t="str">
        <f t="shared" si="393"/>
        <v xml:space="preserve"> </v>
      </c>
      <c r="AQ93" s="19">
        <f t="shared" si="455"/>
        <v>114728</v>
      </c>
      <c r="AR93" s="19">
        <f t="shared" si="456"/>
        <v>114793.59</v>
      </c>
      <c r="AS93" s="34">
        <v>341285.51</v>
      </c>
      <c r="AT93" s="20">
        <f t="shared" si="394"/>
        <v>1.0005717000209191</v>
      </c>
      <c r="AU93" s="20">
        <f t="shared" si="395"/>
        <v>0.33635647174121164</v>
      </c>
      <c r="AV93" s="19"/>
      <c r="AW93" s="19"/>
      <c r="AX93" s="25"/>
      <c r="AY93" s="20" t="str">
        <f t="shared" si="396"/>
        <v xml:space="preserve"> </v>
      </c>
      <c r="AZ93" s="20" t="str">
        <f t="shared" si="397"/>
        <v xml:space="preserve"> </v>
      </c>
      <c r="BA93" s="19">
        <v>62350</v>
      </c>
      <c r="BB93" s="19">
        <v>62352.27</v>
      </c>
      <c r="BC93" s="25">
        <v>73944.75</v>
      </c>
      <c r="BD93" s="20">
        <f t="shared" si="398"/>
        <v>1.0000364073777064</v>
      </c>
      <c r="BE93" s="20">
        <f t="shared" si="399"/>
        <v>0.84322781536214531</v>
      </c>
      <c r="BF93" s="19">
        <v>36378</v>
      </c>
      <c r="BG93" s="19">
        <v>36378</v>
      </c>
      <c r="BH93" s="25">
        <v>36378</v>
      </c>
      <c r="BI93" s="20">
        <f t="shared" si="400"/>
        <v>1</v>
      </c>
      <c r="BJ93" s="20">
        <f t="shared" si="401"/>
        <v>1</v>
      </c>
      <c r="BK93" s="19"/>
      <c r="BL93" s="19"/>
      <c r="BM93" s="25"/>
      <c r="BN93" s="20" t="str">
        <f t="shared" si="402"/>
        <v xml:space="preserve"> </v>
      </c>
      <c r="BO93" s="20" t="str">
        <f t="shared" si="403"/>
        <v xml:space="preserve"> </v>
      </c>
      <c r="BP93" s="19"/>
      <c r="BQ93" s="19"/>
      <c r="BR93" s="25"/>
      <c r="BS93" s="20" t="str">
        <f t="shared" si="404"/>
        <v xml:space="preserve"> </v>
      </c>
      <c r="BT93" s="20" t="str">
        <f t="shared" si="405"/>
        <v xml:space="preserve"> </v>
      </c>
      <c r="BU93" s="19">
        <v>8000</v>
      </c>
      <c r="BV93" s="19">
        <v>8063.32</v>
      </c>
      <c r="BW93" s="25">
        <v>14823.76</v>
      </c>
      <c r="BX93" s="20">
        <f t="shared" si="406"/>
        <v>1.0079149999999999</v>
      </c>
      <c r="BY93" s="20">
        <f t="shared" si="407"/>
        <v>0.54394566560710644</v>
      </c>
      <c r="BZ93" s="19"/>
      <c r="CA93" s="19"/>
      <c r="CB93" s="25"/>
      <c r="CC93" s="20" t="str">
        <f t="shared" si="408"/>
        <v xml:space="preserve"> </v>
      </c>
      <c r="CD93" s="20" t="str">
        <f t="shared" si="409"/>
        <v xml:space="preserve"> </v>
      </c>
      <c r="CE93" s="19">
        <f t="shared" si="457"/>
        <v>0</v>
      </c>
      <c r="CF93" s="19">
        <f t="shared" si="458"/>
        <v>0</v>
      </c>
      <c r="CG93" s="19">
        <v>197139</v>
      </c>
      <c r="CH93" s="20" t="str">
        <f t="shared" si="410"/>
        <v xml:space="preserve"> </v>
      </c>
      <c r="CI93" s="20">
        <f t="shared" si="411"/>
        <v>0</v>
      </c>
      <c r="CJ93" s="19"/>
      <c r="CK93" s="19"/>
      <c r="CL93" s="25"/>
      <c r="CM93" s="20" t="str">
        <f t="shared" si="412"/>
        <v xml:space="preserve"> </v>
      </c>
      <c r="CN93" s="20" t="str">
        <f t="shared" si="413"/>
        <v xml:space="preserve"> </v>
      </c>
      <c r="CO93" s="19"/>
      <c r="CP93" s="19"/>
      <c r="CQ93" s="25">
        <v>197139</v>
      </c>
      <c r="CR93" s="20" t="str">
        <f t="shared" si="414"/>
        <v xml:space="preserve"> </v>
      </c>
      <c r="CS93" s="20">
        <f t="shared" si="415"/>
        <v>0</v>
      </c>
      <c r="CT93" s="19"/>
      <c r="CU93" s="19"/>
      <c r="CV93" s="25"/>
      <c r="CW93" s="20" t="str">
        <f t="shared" si="416"/>
        <v xml:space="preserve"> </v>
      </c>
      <c r="CX93" s="20" t="str">
        <f t="shared" si="417"/>
        <v xml:space="preserve"> </v>
      </c>
      <c r="CY93" s="19"/>
      <c r="CZ93" s="19"/>
      <c r="DA93" s="25"/>
      <c r="DB93" s="20" t="str">
        <f t="shared" si="418"/>
        <v xml:space="preserve"> </v>
      </c>
      <c r="DC93" s="20" t="str">
        <f t="shared" si="419"/>
        <v xml:space="preserve"> </v>
      </c>
      <c r="DD93" s="19"/>
      <c r="DE93" s="19"/>
      <c r="DF93" s="25"/>
      <c r="DG93" s="20" t="str">
        <f t="shared" si="420"/>
        <v xml:space="preserve"> </v>
      </c>
      <c r="DH93" s="20" t="str">
        <f t="shared" si="421"/>
        <v xml:space="preserve"> </v>
      </c>
      <c r="DI93" s="19"/>
      <c r="DJ93" s="25"/>
      <c r="DK93" s="42" t="str">
        <f t="shared" si="343"/>
        <v xml:space="preserve"> </v>
      </c>
      <c r="DL93" s="19">
        <v>8000</v>
      </c>
      <c r="DM93" s="19">
        <v>8000</v>
      </c>
      <c r="DN93" s="25">
        <v>19000</v>
      </c>
      <c r="DO93" s="20">
        <f t="shared" si="422"/>
        <v>1</v>
      </c>
      <c r="DP93" s="20">
        <f t="shared" si="423"/>
        <v>0.42105263157894735</v>
      </c>
      <c r="DQ93" s="19"/>
      <c r="DR93" s="19"/>
      <c r="DS93" s="25"/>
      <c r="DT93" s="20" t="str">
        <f t="shared" si="424"/>
        <v xml:space="preserve"> </v>
      </c>
      <c r="DU93" s="20" t="str">
        <f t="shared" si="425"/>
        <v xml:space="preserve"> </v>
      </c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</row>
    <row r="94" spans="1:144" s="11" customFormat="1" ht="15.75" customHeight="1" outlineLevel="1" x14ac:dyDescent="0.25">
      <c r="A94" s="10">
        <f t="shared" si="459"/>
        <v>75</v>
      </c>
      <c r="B94" s="6" t="s">
        <v>32</v>
      </c>
      <c r="C94" s="19">
        <f t="shared" si="451"/>
        <v>841886.5</v>
      </c>
      <c r="D94" s="19">
        <f t="shared" si="452"/>
        <v>846744</v>
      </c>
      <c r="E94" s="19">
        <v>623393.19999999995</v>
      </c>
      <c r="F94" s="20">
        <f>IF(D94&lt;=0," ",IF(D94/C94*100&gt;200,"СВ.200",D94/C94))</f>
        <v>1.0057697801306946</v>
      </c>
      <c r="G94" s="20">
        <f t="shared" si="286"/>
        <v>1.3582823810076852</v>
      </c>
      <c r="H94" s="19">
        <f t="shared" si="453"/>
        <v>417425</v>
      </c>
      <c r="I94" s="19">
        <f t="shared" si="454"/>
        <v>418139.26</v>
      </c>
      <c r="J94" s="16">
        <v>448601.66000000003</v>
      </c>
      <c r="K94" s="20">
        <f t="shared" si="282"/>
        <v>1.0017111097802001</v>
      </c>
      <c r="L94" s="20">
        <f t="shared" si="283"/>
        <v>0.93209476754945575</v>
      </c>
      <c r="M94" s="19">
        <v>58000</v>
      </c>
      <c r="N94" s="19">
        <v>58184.22</v>
      </c>
      <c r="O94" s="25">
        <v>83724.41</v>
      </c>
      <c r="P94" s="20">
        <f t="shared" si="382"/>
        <v>1.0031762068965517</v>
      </c>
      <c r="Q94" s="20">
        <f t="shared" si="383"/>
        <v>0.69494929853790544</v>
      </c>
      <c r="R94" s="19"/>
      <c r="S94" s="19"/>
      <c r="T94" s="25"/>
      <c r="U94" s="20" t="str">
        <f t="shared" si="384"/>
        <v xml:space="preserve"> </v>
      </c>
      <c r="V94" s="20" t="str">
        <f t="shared" si="385"/>
        <v xml:space="preserve"> </v>
      </c>
      <c r="W94" s="19">
        <v>26425</v>
      </c>
      <c r="X94" s="19">
        <v>26425.8</v>
      </c>
      <c r="Y94" s="25">
        <v>264.3</v>
      </c>
      <c r="Z94" s="20">
        <f t="shared" si="386"/>
        <v>1.0000302743614002</v>
      </c>
      <c r="AA94" s="20" t="str">
        <f t="shared" si="387"/>
        <v>св.200</v>
      </c>
      <c r="AB94" s="19">
        <v>65000</v>
      </c>
      <c r="AC94" s="19">
        <v>65483.17</v>
      </c>
      <c r="AD94" s="25">
        <v>51419.22</v>
      </c>
      <c r="AE94" s="20">
        <f t="shared" si="388"/>
        <v>1.0074333846153847</v>
      </c>
      <c r="AF94" s="20">
        <f t="shared" si="389"/>
        <v>1.2735154286665569</v>
      </c>
      <c r="AG94" s="19">
        <v>268000</v>
      </c>
      <c r="AH94" s="19">
        <v>268046.07</v>
      </c>
      <c r="AI94" s="25">
        <v>313193.73</v>
      </c>
      <c r="AJ94" s="20">
        <f t="shared" si="390"/>
        <v>1.0001719029850746</v>
      </c>
      <c r="AK94" s="20">
        <f t="shared" si="391"/>
        <v>0.85584749733016696</v>
      </c>
      <c r="AL94" s="19"/>
      <c r="AM94" s="19"/>
      <c r="AN94" s="25"/>
      <c r="AO94" s="20" t="str">
        <f t="shared" si="392"/>
        <v xml:space="preserve"> </v>
      </c>
      <c r="AP94" s="20" t="str">
        <f t="shared" si="393"/>
        <v xml:space="preserve"> </v>
      </c>
      <c r="AQ94" s="19">
        <f t="shared" si="455"/>
        <v>424461.5</v>
      </c>
      <c r="AR94" s="19">
        <f t="shared" si="456"/>
        <v>428604.74</v>
      </c>
      <c r="AS94" s="34">
        <v>174791.54</v>
      </c>
      <c r="AT94" s="20">
        <f t="shared" si="394"/>
        <v>1.0097611679740095</v>
      </c>
      <c r="AU94" s="20" t="str">
        <f t="shared" si="395"/>
        <v>св.200</v>
      </c>
      <c r="AV94" s="19"/>
      <c r="AW94" s="19"/>
      <c r="AX94" s="25"/>
      <c r="AY94" s="20" t="str">
        <f t="shared" si="396"/>
        <v xml:space="preserve"> </v>
      </c>
      <c r="AZ94" s="20" t="str">
        <f t="shared" si="397"/>
        <v xml:space="preserve"> </v>
      </c>
      <c r="BA94" s="19">
        <v>86400</v>
      </c>
      <c r="BB94" s="19">
        <v>87141.37</v>
      </c>
      <c r="BC94" s="25">
        <v>35144.85</v>
      </c>
      <c r="BD94" s="20">
        <f t="shared" si="398"/>
        <v>1.0085806712962961</v>
      </c>
      <c r="BE94" s="20" t="str">
        <f t="shared" si="399"/>
        <v>св.200</v>
      </c>
      <c r="BF94" s="19">
        <v>50000</v>
      </c>
      <c r="BG94" s="19">
        <v>53340</v>
      </c>
      <c r="BH94" s="25">
        <v>53340</v>
      </c>
      <c r="BI94" s="20">
        <f t="shared" si="400"/>
        <v>1.0668</v>
      </c>
      <c r="BJ94" s="20">
        <f t="shared" si="401"/>
        <v>1</v>
      </c>
      <c r="BK94" s="19"/>
      <c r="BL94" s="19"/>
      <c r="BM94" s="25"/>
      <c r="BN94" s="20" t="str">
        <f t="shared" si="402"/>
        <v xml:space="preserve"> </v>
      </c>
      <c r="BO94" s="20" t="str">
        <f t="shared" si="403"/>
        <v xml:space="preserve"> </v>
      </c>
      <c r="BP94" s="19"/>
      <c r="BQ94" s="19"/>
      <c r="BR94" s="25"/>
      <c r="BS94" s="20" t="str">
        <f t="shared" si="404"/>
        <v xml:space="preserve"> </v>
      </c>
      <c r="BT94" s="20" t="str">
        <f t="shared" si="405"/>
        <v xml:space="preserve"> </v>
      </c>
      <c r="BU94" s="19">
        <v>112600</v>
      </c>
      <c r="BV94" s="19">
        <v>112661.87</v>
      </c>
      <c r="BW94" s="25">
        <v>86306.69</v>
      </c>
      <c r="BX94" s="20">
        <f t="shared" si="406"/>
        <v>1.0005494671403197</v>
      </c>
      <c r="BY94" s="20">
        <f t="shared" si="407"/>
        <v>1.3053665944088459</v>
      </c>
      <c r="BZ94" s="19">
        <v>175461.5</v>
      </c>
      <c r="CA94" s="19">
        <v>175461.5</v>
      </c>
      <c r="CB94" s="25"/>
      <c r="CC94" s="20">
        <f t="shared" si="408"/>
        <v>1</v>
      </c>
      <c r="CD94" s="20" t="str">
        <f t="shared" si="409"/>
        <v xml:space="preserve"> </v>
      </c>
      <c r="CE94" s="19">
        <f t="shared" si="457"/>
        <v>0</v>
      </c>
      <c r="CF94" s="19">
        <f t="shared" si="458"/>
        <v>0</v>
      </c>
      <c r="CG94" s="19"/>
      <c r="CH94" s="20" t="str">
        <f t="shared" si="410"/>
        <v xml:space="preserve"> </v>
      </c>
      <c r="CI94" s="20" t="str">
        <f t="shared" si="411"/>
        <v xml:space="preserve"> </v>
      </c>
      <c r="CJ94" s="19"/>
      <c r="CK94" s="19"/>
      <c r="CL94" s="25"/>
      <c r="CM94" s="20" t="str">
        <f t="shared" si="412"/>
        <v xml:space="preserve"> </v>
      </c>
      <c r="CN94" s="20" t="str">
        <f t="shared" si="413"/>
        <v xml:space="preserve"> </v>
      </c>
      <c r="CO94" s="19"/>
      <c r="CP94" s="19"/>
      <c r="CQ94" s="25"/>
      <c r="CR94" s="20" t="str">
        <f t="shared" si="414"/>
        <v xml:space="preserve"> </v>
      </c>
      <c r="CS94" s="20" t="str">
        <f t="shared" si="415"/>
        <v xml:space="preserve"> </v>
      </c>
      <c r="CT94" s="19"/>
      <c r="CU94" s="19"/>
      <c r="CV94" s="25"/>
      <c r="CW94" s="20" t="str">
        <f t="shared" si="416"/>
        <v xml:space="preserve"> </v>
      </c>
      <c r="CX94" s="20" t="str">
        <f t="shared" si="417"/>
        <v xml:space="preserve"> </v>
      </c>
      <c r="CY94" s="19"/>
      <c r="CZ94" s="19"/>
      <c r="DA94" s="25"/>
      <c r="DB94" s="20" t="str">
        <f t="shared" si="418"/>
        <v xml:space="preserve"> </v>
      </c>
      <c r="DC94" s="20" t="str">
        <f t="shared" si="419"/>
        <v xml:space="preserve"> </v>
      </c>
      <c r="DD94" s="19"/>
      <c r="DE94" s="19"/>
      <c r="DF94" s="25"/>
      <c r="DG94" s="20" t="str">
        <f t="shared" si="420"/>
        <v xml:space="preserve"> </v>
      </c>
      <c r="DH94" s="20" t="str">
        <f t="shared" si="421"/>
        <v xml:space="preserve"> </v>
      </c>
      <c r="DI94" s="19"/>
      <c r="DJ94" s="25"/>
      <c r="DK94" s="42" t="str">
        <f t="shared" si="343"/>
        <v xml:space="preserve"> </v>
      </c>
      <c r="DL94" s="19"/>
      <c r="DM94" s="19"/>
      <c r="DN94" s="25"/>
      <c r="DO94" s="20" t="str">
        <f t="shared" si="422"/>
        <v xml:space="preserve"> </v>
      </c>
      <c r="DP94" s="20" t="str">
        <f t="shared" si="423"/>
        <v xml:space="preserve"> </v>
      </c>
      <c r="DQ94" s="19"/>
      <c r="DR94" s="19"/>
      <c r="DS94" s="25"/>
      <c r="DT94" s="20" t="str">
        <f t="shared" si="424"/>
        <v xml:space="preserve"> </v>
      </c>
      <c r="DU94" s="20" t="str">
        <f t="shared" si="425"/>
        <v xml:space="preserve"> </v>
      </c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</row>
    <row r="95" spans="1:144" s="11" customFormat="1" ht="15.75" customHeight="1" outlineLevel="1" x14ac:dyDescent="0.25">
      <c r="A95" s="10">
        <f t="shared" si="459"/>
        <v>76</v>
      </c>
      <c r="B95" s="6" t="s">
        <v>16</v>
      </c>
      <c r="C95" s="19">
        <f t="shared" si="451"/>
        <v>907269</v>
      </c>
      <c r="D95" s="19">
        <f t="shared" si="452"/>
        <v>915287.36</v>
      </c>
      <c r="E95" s="19">
        <v>1990427</v>
      </c>
      <c r="F95" s="20">
        <f>IF(D95&lt;=0," ",IF(D95/C95*100&gt;200,"СВ.200",D95/C95))</f>
        <v>1.008837908051526</v>
      </c>
      <c r="G95" s="20">
        <f t="shared" si="286"/>
        <v>0.45984472678475524</v>
      </c>
      <c r="H95" s="19">
        <f t="shared" si="453"/>
        <v>852000</v>
      </c>
      <c r="I95" s="19">
        <f t="shared" si="454"/>
        <v>860018.51</v>
      </c>
      <c r="J95" s="16">
        <v>1480095.04</v>
      </c>
      <c r="K95" s="20">
        <f t="shared" ref="K95:K126" si="460">IF(I95&lt;=0," ",IF(I95/H95*100&gt;200,"СВ.200",I95/H95))</f>
        <v>1.0094113967136151</v>
      </c>
      <c r="L95" s="20">
        <f t="shared" si="283"/>
        <v>0.58105627460247422</v>
      </c>
      <c r="M95" s="19">
        <v>565000</v>
      </c>
      <c r="N95" s="19">
        <v>585813</v>
      </c>
      <c r="O95" s="25">
        <v>641638.96</v>
      </c>
      <c r="P95" s="20">
        <f t="shared" si="382"/>
        <v>1.0368371681415929</v>
      </c>
      <c r="Q95" s="20">
        <f t="shared" si="383"/>
        <v>0.91299474707707906</v>
      </c>
      <c r="R95" s="19"/>
      <c r="S95" s="19"/>
      <c r="T95" s="25"/>
      <c r="U95" s="20" t="str">
        <f t="shared" si="384"/>
        <v xml:space="preserve"> </v>
      </c>
      <c r="V95" s="20" t="str">
        <f t="shared" si="385"/>
        <v xml:space="preserve"> </v>
      </c>
      <c r="W95" s="19"/>
      <c r="X95" s="19"/>
      <c r="Y95" s="25">
        <v>38024.699999999997</v>
      </c>
      <c r="Z95" s="20" t="str">
        <f t="shared" si="386"/>
        <v xml:space="preserve"> </v>
      </c>
      <c r="AA95" s="20">
        <f t="shared" si="387"/>
        <v>0</v>
      </c>
      <c r="AB95" s="19">
        <v>95000</v>
      </c>
      <c r="AC95" s="19">
        <v>86333.11</v>
      </c>
      <c r="AD95" s="25">
        <v>78186.44</v>
      </c>
      <c r="AE95" s="20">
        <f t="shared" si="388"/>
        <v>0.90876957894736843</v>
      </c>
      <c r="AF95" s="20">
        <f t="shared" si="389"/>
        <v>1.1041954333769384</v>
      </c>
      <c r="AG95" s="19">
        <v>192000</v>
      </c>
      <c r="AH95" s="19">
        <v>187872.4</v>
      </c>
      <c r="AI95" s="25">
        <v>722244.94</v>
      </c>
      <c r="AJ95" s="20">
        <f t="shared" si="390"/>
        <v>0.97850208333333333</v>
      </c>
      <c r="AK95" s="20">
        <f t="shared" si="391"/>
        <v>0.26012283312085233</v>
      </c>
      <c r="AL95" s="19"/>
      <c r="AM95" s="19"/>
      <c r="AN95" s="25"/>
      <c r="AO95" s="20" t="str">
        <f t="shared" si="392"/>
        <v xml:space="preserve"> </v>
      </c>
      <c r="AP95" s="20" t="str">
        <f t="shared" si="393"/>
        <v xml:space="preserve"> </v>
      </c>
      <c r="AQ95" s="19">
        <f t="shared" si="455"/>
        <v>55269</v>
      </c>
      <c r="AR95" s="19">
        <f t="shared" si="456"/>
        <v>55268.85</v>
      </c>
      <c r="AS95" s="34">
        <v>510331.95999999996</v>
      </c>
      <c r="AT95" s="20">
        <f t="shared" si="394"/>
        <v>0.99999728600119409</v>
      </c>
      <c r="AU95" s="20">
        <f t="shared" si="395"/>
        <v>0.10829980156445621</v>
      </c>
      <c r="AV95" s="19"/>
      <c r="AW95" s="19"/>
      <c r="AX95" s="25"/>
      <c r="AY95" s="20" t="str">
        <f t="shared" si="396"/>
        <v xml:space="preserve"> </v>
      </c>
      <c r="AZ95" s="20" t="str">
        <f t="shared" si="397"/>
        <v xml:space="preserve"> </v>
      </c>
      <c r="BA95" s="19">
        <v>22565</v>
      </c>
      <c r="BB95" s="19">
        <v>22564.51</v>
      </c>
      <c r="BC95" s="25">
        <v>66596.22</v>
      </c>
      <c r="BD95" s="20">
        <f t="shared" si="398"/>
        <v>0.99997828495457564</v>
      </c>
      <c r="BE95" s="20">
        <f t="shared" si="399"/>
        <v>0.33882568710356231</v>
      </c>
      <c r="BF95" s="19"/>
      <c r="BG95" s="19"/>
      <c r="BH95" s="25"/>
      <c r="BI95" s="20" t="str">
        <f t="shared" si="400"/>
        <v xml:space="preserve"> </v>
      </c>
      <c r="BJ95" s="20" t="str">
        <f t="shared" si="401"/>
        <v xml:space="preserve"> </v>
      </c>
      <c r="BK95" s="19"/>
      <c r="BL95" s="19"/>
      <c r="BM95" s="25"/>
      <c r="BN95" s="20" t="str">
        <f t="shared" si="402"/>
        <v xml:space="preserve"> </v>
      </c>
      <c r="BO95" s="20" t="str">
        <f t="shared" si="403"/>
        <v xml:space="preserve"> </v>
      </c>
      <c r="BP95" s="19"/>
      <c r="BQ95" s="19"/>
      <c r="BR95" s="25"/>
      <c r="BS95" s="20" t="str">
        <f t="shared" si="404"/>
        <v xml:space="preserve"> </v>
      </c>
      <c r="BT95" s="20" t="str">
        <f t="shared" si="405"/>
        <v xml:space="preserve"> </v>
      </c>
      <c r="BU95" s="19">
        <v>9420</v>
      </c>
      <c r="BV95" s="19">
        <v>9420.34</v>
      </c>
      <c r="BW95" s="25">
        <v>7962.24</v>
      </c>
      <c r="BX95" s="20">
        <f t="shared" si="406"/>
        <v>1.0000360934182591</v>
      </c>
      <c r="BY95" s="20">
        <f t="shared" si="407"/>
        <v>1.1831268587734105</v>
      </c>
      <c r="BZ95" s="19"/>
      <c r="CA95" s="19"/>
      <c r="CB95" s="25"/>
      <c r="CC95" s="20" t="str">
        <f t="shared" si="408"/>
        <v xml:space="preserve"> </v>
      </c>
      <c r="CD95" s="20" t="str">
        <f t="shared" si="409"/>
        <v xml:space="preserve"> </v>
      </c>
      <c r="CE95" s="19">
        <f t="shared" si="457"/>
        <v>0</v>
      </c>
      <c r="CF95" s="19">
        <f t="shared" si="458"/>
        <v>0</v>
      </c>
      <c r="CG95" s="19">
        <v>196893.16</v>
      </c>
      <c r="CH95" s="20" t="str">
        <f t="shared" si="410"/>
        <v xml:space="preserve"> </v>
      </c>
      <c r="CI95" s="20">
        <f t="shared" si="411"/>
        <v>0</v>
      </c>
      <c r="CJ95" s="19"/>
      <c r="CK95" s="19"/>
      <c r="CL95" s="25"/>
      <c r="CM95" s="20" t="str">
        <f t="shared" si="412"/>
        <v xml:space="preserve"> </v>
      </c>
      <c r="CN95" s="20" t="str">
        <f t="shared" si="413"/>
        <v xml:space="preserve"> </v>
      </c>
      <c r="CO95" s="19"/>
      <c r="CP95" s="19"/>
      <c r="CQ95" s="25">
        <v>196893.16</v>
      </c>
      <c r="CR95" s="20" t="str">
        <f t="shared" si="414"/>
        <v xml:space="preserve"> </v>
      </c>
      <c r="CS95" s="20">
        <f t="shared" si="415"/>
        <v>0</v>
      </c>
      <c r="CT95" s="19"/>
      <c r="CU95" s="19"/>
      <c r="CV95" s="25"/>
      <c r="CW95" s="20" t="str">
        <f t="shared" si="416"/>
        <v xml:space="preserve"> </v>
      </c>
      <c r="CX95" s="20" t="str">
        <f t="shared" si="417"/>
        <v xml:space="preserve"> </v>
      </c>
      <c r="CY95" s="19"/>
      <c r="CZ95" s="19"/>
      <c r="DA95" s="25"/>
      <c r="DB95" s="20" t="str">
        <f t="shared" si="418"/>
        <v xml:space="preserve"> </v>
      </c>
      <c r="DC95" s="20" t="str">
        <f t="shared" si="419"/>
        <v xml:space="preserve"> </v>
      </c>
      <c r="DD95" s="19"/>
      <c r="DE95" s="19"/>
      <c r="DF95" s="25"/>
      <c r="DG95" s="20" t="str">
        <f t="shared" si="420"/>
        <v xml:space="preserve"> </v>
      </c>
      <c r="DH95" s="20" t="str">
        <f t="shared" si="421"/>
        <v xml:space="preserve"> </v>
      </c>
      <c r="DI95" s="19"/>
      <c r="DJ95" s="25"/>
      <c r="DK95" s="42" t="str">
        <f t="shared" si="343"/>
        <v xml:space="preserve"> </v>
      </c>
      <c r="DL95" s="19"/>
      <c r="DM95" s="19"/>
      <c r="DN95" s="25"/>
      <c r="DO95" s="20" t="str">
        <f t="shared" si="422"/>
        <v xml:space="preserve"> </v>
      </c>
      <c r="DP95" s="20" t="str">
        <f t="shared" si="423"/>
        <v xml:space="preserve"> </v>
      </c>
      <c r="DQ95" s="19">
        <v>23284</v>
      </c>
      <c r="DR95" s="19">
        <v>23284</v>
      </c>
      <c r="DS95" s="25">
        <v>238880.34</v>
      </c>
      <c r="DT95" s="20">
        <f t="shared" si="424"/>
        <v>1</v>
      </c>
      <c r="DU95" s="20">
        <f t="shared" si="425"/>
        <v>9.7471395092622523E-2</v>
      </c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</row>
    <row r="96" spans="1:144" s="13" customFormat="1" ht="15.75" x14ac:dyDescent="0.25">
      <c r="A96" s="12"/>
      <c r="B96" s="5" t="s">
        <v>136</v>
      </c>
      <c r="C96" s="37">
        <f>SUM(C97:C100)</f>
        <v>222692089.70999998</v>
      </c>
      <c r="D96" s="37">
        <f>SUM(D97:D100)</f>
        <v>246399560.72</v>
      </c>
      <c r="E96" s="21">
        <v>194258543.45999998</v>
      </c>
      <c r="F96" s="18">
        <f>IF(D96&lt;=0," ",IF(D96/C96*100&gt;200,"СВ.200",D96/C96))</f>
        <v>1.1064585232500759</v>
      </c>
      <c r="G96" s="18">
        <f t="shared" si="286"/>
        <v>1.2684104201097155</v>
      </c>
      <c r="H96" s="37">
        <f>SUM(H97:H100)</f>
        <v>213043742.40000001</v>
      </c>
      <c r="I96" s="37">
        <f>SUM(I97:I100)</f>
        <v>232312234.25</v>
      </c>
      <c r="J96" s="30">
        <v>183535368.48000005</v>
      </c>
      <c r="K96" s="18">
        <f t="shared" si="460"/>
        <v>1.0904438292011529</v>
      </c>
      <c r="L96" s="18">
        <f t="shared" si="283"/>
        <v>1.2657627582844622</v>
      </c>
      <c r="M96" s="37">
        <f>SUM(M97:M100)</f>
        <v>192731304.21000001</v>
      </c>
      <c r="N96" s="37">
        <f>SUM(N97:N100)</f>
        <v>211816920.39000002</v>
      </c>
      <c r="O96" s="37">
        <v>159780681.92000002</v>
      </c>
      <c r="P96" s="18">
        <f t="shared" si="382"/>
        <v>1.0990270691013657</v>
      </c>
      <c r="Q96" s="18">
        <f t="shared" si="383"/>
        <v>1.3256729026607474</v>
      </c>
      <c r="R96" s="37">
        <f>SUM(R97:R100)</f>
        <v>5246638.1900000004</v>
      </c>
      <c r="S96" s="37">
        <f>SUM(S97:S100)</f>
        <v>5344516.59</v>
      </c>
      <c r="T96" s="37">
        <v>4978776.43</v>
      </c>
      <c r="U96" s="18">
        <f t="shared" si="384"/>
        <v>1.0186554506820298</v>
      </c>
      <c r="V96" s="18">
        <f t="shared" si="385"/>
        <v>1.0734598480454363</v>
      </c>
      <c r="W96" s="37">
        <f>SUM(W97:W100)</f>
        <v>354000</v>
      </c>
      <c r="X96" s="37">
        <f>SUM(X97:X100)</f>
        <v>52611.8</v>
      </c>
      <c r="Y96" s="37">
        <v>224496.8</v>
      </c>
      <c r="Z96" s="18">
        <f t="shared" si="386"/>
        <v>0.14862090395480226</v>
      </c>
      <c r="AA96" s="18">
        <f t="shared" si="387"/>
        <v>0.23435434268996264</v>
      </c>
      <c r="AB96" s="37">
        <f>SUM(AB97:AB100)</f>
        <v>6512000</v>
      </c>
      <c r="AC96" s="37">
        <f>SUM(AC97:AC100)</f>
        <v>6855976.4700000007</v>
      </c>
      <c r="AD96" s="37">
        <v>7000459.1100000003</v>
      </c>
      <c r="AE96" s="18">
        <f t="shared" si="388"/>
        <v>1.0528219394963145</v>
      </c>
      <c r="AF96" s="18">
        <f t="shared" si="389"/>
        <v>0.97936097651172482</v>
      </c>
      <c r="AG96" s="37">
        <f>SUM(AG97:AG100)</f>
        <v>8171000</v>
      </c>
      <c r="AH96" s="37">
        <f>SUM(AH97:AH100)</f>
        <v>8224084</v>
      </c>
      <c r="AI96" s="37">
        <v>11517264.219999999</v>
      </c>
      <c r="AJ96" s="18">
        <f t="shared" si="390"/>
        <v>1.0064966344388693</v>
      </c>
      <c r="AK96" s="18">
        <f t="shared" si="391"/>
        <v>0.71406575753629808</v>
      </c>
      <c r="AL96" s="37">
        <f>SUM(AL97:AL100)</f>
        <v>28800</v>
      </c>
      <c r="AM96" s="37">
        <f>SUM(AM97:AM100)</f>
        <v>18125</v>
      </c>
      <c r="AN96" s="37">
        <v>33690</v>
      </c>
      <c r="AO96" s="18">
        <f t="shared" si="392"/>
        <v>0.62934027777777779</v>
      </c>
      <c r="AP96" s="18">
        <f t="shared" si="393"/>
        <v>0.53799346987236574</v>
      </c>
      <c r="AQ96" s="37">
        <f>SUM(AQ97:AQ100)</f>
        <v>9648347.3099999987</v>
      </c>
      <c r="AR96" s="37">
        <f>SUM(AR97:AR100)</f>
        <v>14087326.469999999</v>
      </c>
      <c r="AS96" s="37">
        <v>10723174.98</v>
      </c>
      <c r="AT96" s="18">
        <f t="shared" si="394"/>
        <v>1.4600766346169187</v>
      </c>
      <c r="AU96" s="18">
        <f t="shared" si="395"/>
        <v>1.3137271839986331</v>
      </c>
      <c r="AV96" s="37">
        <f>SUM(AV97:AV100)</f>
        <v>2100450</v>
      </c>
      <c r="AW96" s="37">
        <f>SUM(AW97:AW100)</f>
        <v>3537316.3299999996</v>
      </c>
      <c r="AX96" s="37">
        <v>6313502.8300000001</v>
      </c>
      <c r="AY96" s="18">
        <f t="shared" si="396"/>
        <v>1.6840754743031254</v>
      </c>
      <c r="AZ96" s="18">
        <f t="shared" si="397"/>
        <v>0.56027793528366876</v>
      </c>
      <c r="BA96" s="37">
        <f>SUM(BA97:BA100)</f>
        <v>16428</v>
      </c>
      <c r="BB96" s="37">
        <f>SUM(BB97:BB100)</f>
        <v>16760.669999999998</v>
      </c>
      <c r="BC96" s="37">
        <v>31065.19</v>
      </c>
      <c r="BD96" s="18">
        <f t="shared" si="398"/>
        <v>1.0202501826150474</v>
      </c>
      <c r="BE96" s="18">
        <f t="shared" si="399"/>
        <v>0.53953219021032861</v>
      </c>
      <c r="BF96" s="37">
        <f>SUM(BF97:BF100)</f>
        <v>292854</v>
      </c>
      <c r="BG96" s="37">
        <f>SUM(BG97:BG100)</f>
        <v>354603.22</v>
      </c>
      <c r="BH96" s="37">
        <v>277013.82</v>
      </c>
      <c r="BI96" s="18">
        <f t="shared" si="400"/>
        <v>1.2108532579374021</v>
      </c>
      <c r="BJ96" s="18">
        <f t="shared" si="401"/>
        <v>1.280092162910861</v>
      </c>
      <c r="BK96" s="37">
        <f>SUM(BK97:BK100)</f>
        <v>0</v>
      </c>
      <c r="BL96" s="37">
        <f>SUM(BL97:BL100)</f>
        <v>0</v>
      </c>
      <c r="BM96" s="37">
        <v>0</v>
      </c>
      <c r="BN96" s="18" t="str">
        <f t="shared" si="402"/>
        <v xml:space="preserve"> </v>
      </c>
      <c r="BO96" s="18" t="str">
        <f t="shared" si="403"/>
        <v xml:space="preserve"> </v>
      </c>
      <c r="BP96" s="37">
        <f>SUM(BP97:BP100)</f>
        <v>1900000</v>
      </c>
      <c r="BQ96" s="37">
        <f>SUM(BQ97:BQ100)</f>
        <v>1630976.71</v>
      </c>
      <c r="BR96" s="37">
        <v>1749202.64</v>
      </c>
      <c r="BS96" s="18">
        <f t="shared" si="404"/>
        <v>0.85840879473684206</v>
      </c>
      <c r="BT96" s="18">
        <f t="shared" si="405"/>
        <v>0.93241153009007582</v>
      </c>
      <c r="BU96" s="37">
        <f>SUM(BU97:BU100)</f>
        <v>277046.82999999996</v>
      </c>
      <c r="BV96" s="37">
        <f>SUM(BV97:BV100)</f>
        <v>300879.54000000004</v>
      </c>
      <c r="BW96" s="37">
        <v>90543.06</v>
      </c>
      <c r="BX96" s="18">
        <f t="shared" si="406"/>
        <v>1.0860241209040367</v>
      </c>
      <c r="BY96" s="18" t="str">
        <f t="shared" si="407"/>
        <v>св.200</v>
      </c>
      <c r="BZ96" s="37">
        <f>SUM(BZ97:BZ100)</f>
        <v>0</v>
      </c>
      <c r="CA96" s="37">
        <f>SUM(CA97:CA100)</f>
        <v>5833.33</v>
      </c>
      <c r="CB96" s="37">
        <v>148291.67000000001</v>
      </c>
      <c r="CC96" s="18"/>
      <c r="CD96" s="18">
        <f t="shared" si="409"/>
        <v>3.9336869023054361E-2</v>
      </c>
      <c r="CE96" s="37">
        <f>SUM(CE97:CE100)</f>
        <v>1637192.68</v>
      </c>
      <c r="CF96" s="37">
        <f>SUM(CF97:CF100)</f>
        <v>2577247.41</v>
      </c>
      <c r="CG96" s="21">
        <v>908995.63</v>
      </c>
      <c r="CH96" s="18">
        <f t="shared" si="410"/>
        <v>1.5741869857370729</v>
      </c>
      <c r="CI96" s="18" t="str">
        <f t="shared" si="411"/>
        <v>св.200</v>
      </c>
      <c r="CJ96" s="37">
        <f>SUM(CJ97:CJ100)</f>
        <v>1603000</v>
      </c>
      <c r="CK96" s="37">
        <f>SUM(CK97:CK100)</f>
        <v>2266916.11</v>
      </c>
      <c r="CL96" s="37">
        <v>737445.63</v>
      </c>
      <c r="CM96" s="18">
        <f t="shared" si="412"/>
        <v>1.4141709981285089</v>
      </c>
      <c r="CN96" s="18" t="str">
        <f t="shared" si="413"/>
        <v>св.200</v>
      </c>
      <c r="CO96" s="37">
        <f>SUM(CO97:CO100)</f>
        <v>34192.68</v>
      </c>
      <c r="CP96" s="37">
        <f>SUM(CP97:CP100)</f>
        <v>310331.3</v>
      </c>
      <c r="CQ96" s="37">
        <v>171550</v>
      </c>
      <c r="CR96" s="18" t="str">
        <f t="shared" si="414"/>
        <v>СВ.200</v>
      </c>
      <c r="CS96" s="18">
        <f t="shared" si="415"/>
        <v>1.8089845526085688</v>
      </c>
      <c r="CT96" s="37">
        <f>SUM(CT97:CT100)</f>
        <v>75000</v>
      </c>
      <c r="CU96" s="37">
        <f>SUM(CU97:CU100)</f>
        <v>211514.13</v>
      </c>
      <c r="CV96" s="37">
        <v>131092.85999999999</v>
      </c>
      <c r="CW96" s="18" t="str">
        <f t="shared" si="416"/>
        <v>СВ.200</v>
      </c>
      <c r="CX96" s="18">
        <f t="shared" si="417"/>
        <v>1.6134679646168375</v>
      </c>
      <c r="CY96" s="37">
        <f>SUM(CY97:CY100)</f>
        <v>0</v>
      </c>
      <c r="CZ96" s="37">
        <f>SUM(CZ97:CZ100)</f>
        <v>0</v>
      </c>
      <c r="DA96" s="37">
        <v>0</v>
      </c>
      <c r="DB96" s="18" t="str">
        <f t="shared" si="418"/>
        <v xml:space="preserve"> </v>
      </c>
      <c r="DC96" s="18" t="str">
        <f t="shared" si="419"/>
        <v xml:space="preserve"> </v>
      </c>
      <c r="DD96" s="37">
        <f>SUM(DD97:DD100)</f>
        <v>975341</v>
      </c>
      <c r="DE96" s="37">
        <f>SUM(DE97:DE100)</f>
        <v>3781459.3</v>
      </c>
      <c r="DF96" s="37">
        <v>304026.75</v>
      </c>
      <c r="DG96" s="18" t="str">
        <f t="shared" si="420"/>
        <v>СВ.200</v>
      </c>
      <c r="DH96" s="18" t="str">
        <f t="shared" si="421"/>
        <v>св.200</v>
      </c>
      <c r="DI96" s="37">
        <f>SUM(DI97:DI100)</f>
        <v>0</v>
      </c>
      <c r="DJ96" s="37">
        <v>0</v>
      </c>
      <c r="DK96" s="18" t="str">
        <f t="shared" si="343"/>
        <v xml:space="preserve"> </v>
      </c>
      <c r="DL96" s="37">
        <f>SUM(DL97:DL100)</f>
        <v>0</v>
      </c>
      <c r="DM96" s="37">
        <f>SUM(DM97:DM100)</f>
        <v>0</v>
      </c>
      <c r="DN96" s="37">
        <v>0</v>
      </c>
      <c r="DO96" s="18" t="str">
        <f t="shared" si="422"/>
        <v xml:space="preserve"> </v>
      </c>
      <c r="DP96" s="18" t="str">
        <f t="shared" si="423"/>
        <v xml:space="preserve"> </v>
      </c>
      <c r="DQ96" s="37">
        <f>SUM(DQ97:DQ100)</f>
        <v>2374034.8000000003</v>
      </c>
      <c r="DR96" s="37">
        <f>SUM(DR97:DR100)</f>
        <v>1670735.83</v>
      </c>
      <c r="DS96" s="37">
        <v>574440.53</v>
      </c>
      <c r="DT96" s="18">
        <f t="shared" si="424"/>
        <v>0.70375372340792974</v>
      </c>
      <c r="DU96" s="18" t="str">
        <f t="shared" si="425"/>
        <v>св.200</v>
      </c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</row>
    <row r="97" spans="1:144" s="11" customFormat="1" ht="15.75" customHeight="1" outlineLevel="1" x14ac:dyDescent="0.25">
      <c r="A97" s="10">
        <v>77</v>
      </c>
      <c r="B97" s="6" t="s">
        <v>54</v>
      </c>
      <c r="C97" s="19">
        <f t="shared" ref="C97" si="461">H97+AQ97</f>
        <v>215790718.25999999</v>
      </c>
      <c r="D97" s="19">
        <f t="shared" ref="D97" si="462">I97+AR97</f>
        <v>238359856.60000002</v>
      </c>
      <c r="E97" s="19">
        <v>185173346.75999999</v>
      </c>
      <c r="F97" s="20">
        <f>IF(D97&lt;=0," ",IF(D97/C97*100&gt;200,"СВ.200",D97/C97))</f>
        <v>1.1045880866516564</v>
      </c>
      <c r="G97" s="20">
        <f t="shared" si="286"/>
        <v>1.2872255147439451</v>
      </c>
      <c r="H97" s="19">
        <f t="shared" ref="H97" si="463">M97+R97+W97+AB97+AG97+AL97</f>
        <v>207336492.40000001</v>
      </c>
      <c r="I97" s="19">
        <f t="shared" ref="I97" si="464">N97+S97+X97+AC97+AH97+AM97</f>
        <v>225668955.82000002</v>
      </c>
      <c r="J97" s="16">
        <v>175756721.60000002</v>
      </c>
      <c r="K97" s="20">
        <f t="shared" si="460"/>
        <v>1.0884188943672899</v>
      </c>
      <c r="L97" s="20">
        <f t="shared" si="283"/>
        <v>1.2839847817234205</v>
      </c>
      <c r="M97" s="19">
        <v>190727854.21000001</v>
      </c>
      <c r="N97" s="19">
        <v>209374956.11000001</v>
      </c>
      <c r="O97" s="25">
        <v>157886634.87</v>
      </c>
      <c r="P97" s="20">
        <f t="shared" si="382"/>
        <v>1.0977681103645653</v>
      </c>
      <c r="Q97" s="20">
        <f t="shared" si="383"/>
        <v>1.3261094346737723</v>
      </c>
      <c r="R97" s="19">
        <v>5246638.1900000004</v>
      </c>
      <c r="S97" s="19">
        <v>5344516.59</v>
      </c>
      <c r="T97" s="25">
        <v>4978776.43</v>
      </c>
      <c r="U97" s="20">
        <f t="shared" si="384"/>
        <v>1.0186554506820298</v>
      </c>
      <c r="V97" s="20">
        <f t="shared" si="385"/>
        <v>1.0734598480454363</v>
      </c>
      <c r="W97" s="19"/>
      <c r="X97" s="19">
        <v>52088</v>
      </c>
      <c r="Y97" s="25">
        <v>-6245.5</v>
      </c>
      <c r="Z97" s="20"/>
      <c r="AA97" s="20">
        <f t="shared" si="387"/>
        <v>-8.3400848610999923</v>
      </c>
      <c r="AB97" s="19">
        <v>5612000</v>
      </c>
      <c r="AC97" s="19">
        <v>5926296.3600000003</v>
      </c>
      <c r="AD97" s="25">
        <v>5984275.2400000002</v>
      </c>
      <c r="AE97" s="20">
        <f t="shared" si="388"/>
        <v>1.0560043406985034</v>
      </c>
      <c r="AF97" s="20">
        <f t="shared" si="389"/>
        <v>0.99031146167668582</v>
      </c>
      <c r="AG97" s="19">
        <v>5750000</v>
      </c>
      <c r="AH97" s="19">
        <v>4971098.76</v>
      </c>
      <c r="AI97" s="25">
        <v>6913280.5599999996</v>
      </c>
      <c r="AJ97" s="20">
        <f t="shared" si="390"/>
        <v>0.86453891478260869</v>
      </c>
      <c r="AK97" s="20">
        <f t="shared" si="391"/>
        <v>0.71906509751139047</v>
      </c>
      <c r="AL97" s="19"/>
      <c r="AM97" s="19"/>
      <c r="AN97" s="25"/>
      <c r="AO97" s="20" t="str">
        <f t="shared" si="392"/>
        <v xml:space="preserve"> </v>
      </c>
      <c r="AP97" s="20" t="str">
        <f t="shared" si="393"/>
        <v xml:space="preserve"> </v>
      </c>
      <c r="AQ97" s="19">
        <f t="shared" ref="AQ97" si="465">AV97+BA97+BF97+BK97+BP97+BU97+BZ97+CE97+CT97+CY97+DD97+DL97+DQ97</f>
        <v>8454225.8599999994</v>
      </c>
      <c r="AR97" s="19">
        <f t="shared" ref="AR97" si="466">AW97+BB97+BG97+BL97+BQ97+BV97+CA97+CF97+CU97+CZ97+DE97+DI97+DM97+DR97</f>
        <v>12690900.779999999</v>
      </c>
      <c r="AS97" s="34">
        <v>9416625.1599999983</v>
      </c>
      <c r="AT97" s="20">
        <f t="shared" si="394"/>
        <v>1.5011310308191836</v>
      </c>
      <c r="AU97" s="20">
        <f t="shared" si="395"/>
        <v>1.347712217951341</v>
      </c>
      <c r="AV97" s="19">
        <v>1855000</v>
      </c>
      <c r="AW97" s="19">
        <v>3196807.01</v>
      </c>
      <c r="AX97" s="25">
        <v>5826296.6799999997</v>
      </c>
      <c r="AY97" s="20">
        <f t="shared" si="396"/>
        <v>1.7233460970350403</v>
      </c>
      <c r="AZ97" s="20">
        <f t="shared" si="397"/>
        <v>0.54868592960151141</v>
      </c>
      <c r="BA97" s="19"/>
      <c r="BB97" s="19"/>
      <c r="BC97" s="25"/>
      <c r="BD97" s="20" t="str">
        <f t="shared" si="398"/>
        <v xml:space="preserve"> </v>
      </c>
      <c r="BE97" s="20" t="str">
        <f t="shared" si="399"/>
        <v xml:space="preserve"> </v>
      </c>
      <c r="BF97" s="19">
        <v>217470</v>
      </c>
      <c r="BG97" s="19">
        <v>322279.28999999998</v>
      </c>
      <c r="BH97" s="25">
        <v>205388.35</v>
      </c>
      <c r="BI97" s="20">
        <f t="shared" si="400"/>
        <v>1.4819482687267209</v>
      </c>
      <c r="BJ97" s="20">
        <f t="shared" si="401"/>
        <v>1.5691215689692233</v>
      </c>
      <c r="BK97" s="19"/>
      <c r="BL97" s="19"/>
      <c r="BM97" s="25"/>
      <c r="BN97" s="20" t="str">
        <f t="shared" si="402"/>
        <v xml:space="preserve"> </v>
      </c>
      <c r="BO97" s="20" t="str">
        <f t="shared" si="403"/>
        <v xml:space="preserve"> </v>
      </c>
      <c r="BP97" s="19">
        <v>1900000</v>
      </c>
      <c r="BQ97" s="19">
        <v>1630976.71</v>
      </c>
      <c r="BR97" s="25">
        <v>1749202.64</v>
      </c>
      <c r="BS97" s="20">
        <f t="shared" si="404"/>
        <v>0.85840879473684206</v>
      </c>
      <c r="BT97" s="20">
        <f t="shared" si="405"/>
        <v>0.93241153009007582</v>
      </c>
      <c r="BU97" s="19">
        <v>61690.25</v>
      </c>
      <c r="BV97" s="19">
        <v>61690.25</v>
      </c>
      <c r="BW97" s="25">
        <v>90543.06</v>
      </c>
      <c r="BX97" s="20">
        <f t="shared" si="406"/>
        <v>1</v>
      </c>
      <c r="BY97" s="20">
        <f t="shared" si="407"/>
        <v>0.68133604055352226</v>
      </c>
      <c r="BZ97" s="19"/>
      <c r="CA97" s="19">
        <v>5833.33</v>
      </c>
      <c r="CB97" s="25"/>
      <c r="CC97" s="20"/>
      <c r="CD97" s="20" t="str">
        <f t="shared" si="409"/>
        <v xml:space="preserve"> </v>
      </c>
      <c r="CE97" s="19">
        <f t="shared" ref="CE97" si="467">CJ97+CO97</f>
        <v>1603000</v>
      </c>
      <c r="CF97" s="19">
        <f t="shared" ref="CF97" si="468">CK97+CP97</f>
        <v>2428916.11</v>
      </c>
      <c r="CG97" s="19">
        <v>737445.63</v>
      </c>
      <c r="CH97" s="20">
        <f t="shared" si="410"/>
        <v>1.5152315096693698</v>
      </c>
      <c r="CI97" s="20" t="str">
        <f t="shared" si="411"/>
        <v>св.200</v>
      </c>
      <c r="CJ97" s="19">
        <v>1603000</v>
      </c>
      <c r="CK97" s="19">
        <v>2266916.11</v>
      </c>
      <c r="CL97" s="25">
        <v>737445.63</v>
      </c>
      <c r="CM97" s="20">
        <f t="shared" si="412"/>
        <v>1.4141709981285089</v>
      </c>
      <c r="CN97" s="20" t="str">
        <f t="shared" si="413"/>
        <v>св.200</v>
      </c>
      <c r="CO97" s="19"/>
      <c r="CP97" s="19">
        <v>162000</v>
      </c>
      <c r="CQ97" s="25"/>
      <c r="CR97" s="20"/>
      <c r="CS97" s="20" t="str">
        <f t="shared" si="415"/>
        <v xml:space="preserve"> </v>
      </c>
      <c r="CT97" s="19">
        <v>75000</v>
      </c>
      <c r="CU97" s="19">
        <v>211514.13</v>
      </c>
      <c r="CV97" s="25">
        <v>131092.85999999999</v>
      </c>
      <c r="CW97" s="20" t="str">
        <f t="shared" si="416"/>
        <v>СВ.200</v>
      </c>
      <c r="CX97" s="20">
        <f t="shared" si="417"/>
        <v>1.6134679646168375</v>
      </c>
      <c r="CY97" s="19"/>
      <c r="CZ97" s="19"/>
      <c r="DA97" s="25"/>
      <c r="DB97" s="20" t="str">
        <f t="shared" si="418"/>
        <v xml:space="preserve"> </v>
      </c>
      <c r="DC97" s="20" t="str">
        <f t="shared" si="419"/>
        <v xml:space="preserve"> </v>
      </c>
      <c r="DD97" s="19">
        <v>975341</v>
      </c>
      <c r="DE97" s="19">
        <v>3769458.3</v>
      </c>
      <c r="DF97" s="25">
        <v>272490.02</v>
      </c>
      <c r="DG97" s="20" t="str">
        <f t="shared" si="420"/>
        <v>СВ.200</v>
      </c>
      <c r="DH97" s="20" t="str">
        <f t="shared" si="421"/>
        <v>св.200</v>
      </c>
      <c r="DI97" s="19"/>
      <c r="DJ97" s="25"/>
      <c r="DK97" s="42" t="str">
        <f t="shared" si="343"/>
        <v xml:space="preserve"> </v>
      </c>
      <c r="DL97" s="19"/>
      <c r="DM97" s="19"/>
      <c r="DN97" s="25"/>
      <c r="DO97" s="20" t="str">
        <f t="shared" si="422"/>
        <v xml:space="preserve"> </v>
      </c>
      <c r="DP97" s="20" t="str">
        <f t="shared" si="423"/>
        <v xml:space="preserve"> </v>
      </c>
      <c r="DQ97" s="19">
        <v>1766724.61</v>
      </c>
      <c r="DR97" s="19">
        <v>1063425.6499999999</v>
      </c>
      <c r="DS97" s="25">
        <v>209165.92</v>
      </c>
      <c r="DT97" s="20">
        <f t="shared" si="424"/>
        <v>0.60191930535229243</v>
      </c>
      <c r="DU97" s="20" t="str">
        <f t="shared" si="425"/>
        <v>св.200</v>
      </c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</row>
    <row r="98" spans="1:144" s="11" customFormat="1" ht="15.75" customHeight="1" outlineLevel="1" x14ac:dyDescent="0.25">
      <c r="A98" s="10">
        <f>A97+1</f>
        <v>78</v>
      </c>
      <c r="B98" s="6" t="s">
        <v>30</v>
      </c>
      <c r="C98" s="19">
        <f t="shared" ref="C98:C100" si="469">H98+AQ98</f>
        <v>2888634</v>
      </c>
      <c r="D98" s="19">
        <f t="shared" ref="D98:D100" si="470">I98+AR98</f>
        <v>3202516.54</v>
      </c>
      <c r="E98" s="19">
        <v>3800384.99</v>
      </c>
      <c r="F98" s="20">
        <f>IF(D98&lt;=0," ",IF(D98/C98*100&gt;200,"СВ.200",D98/C98))</f>
        <v>1.1086612357259522</v>
      </c>
      <c r="G98" s="20">
        <f t="shared" si="286"/>
        <v>0.84268213573804263</v>
      </c>
      <c r="H98" s="19">
        <f t="shared" ref="H98:H100" si="471">M98+R98+W98+AB98+AG98+AL98</f>
        <v>2376050</v>
      </c>
      <c r="I98" s="19">
        <f t="shared" ref="I98:I100" si="472">N98+S98+X98+AC98+AH98+AM98</f>
        <v>2704441.06</v>
      </c>
      <c r="J98" s="16">
        <v>3485493.92</v>
      </c>
      <c r="K98" s="20">
        <f t="shared" si="460"/>
        <v>1.1382088171545213</v>
      </c>
      <c r="L98" s="20">
        <f t="shared" si="283"/>
        <v>0.77591329150848154</v>
      </c>
      <c r="M98" s="19">
        <v>821150</v>
      </c>
      <c r="N98" s="19">
        <v>1007847.78</v>
      </c>
      <c r="O98" s="25">
        <v>755036.91</v>
      </c>
      <c r="P98" s="20">
        <f t="shared" si="382"/>
        <v>1.2273613590695975</v>
      </c>
      <c r="Q98" s="20">
        <f t="shared" si="383"/>
        <v>1.3348324653426547</v>
      </c>
      <c r="R98" s="19"/>
      <c r="S98" s="19"/>
      <c r="T98" s="25"/>
      <c r="U98" s="20" t="str">
        <f t="shared" si="384"/>
        <v xml:space="preserve"> </v>
      </c>
      <c r="V98" s="20" t="str">
        <f t="shared" si="385"/>
        <v xml:space="preserve"> </v>
      </c>
      <c r="W98" s="19">
        <v>102900</v>
      </c>
      <c r="X98" s="19"/>
      <c r="Y98" s="25">
        <v>95358.3</v>
      </c>
      <c r="Z98" s="20" t="str">
        <f t="shared" si="386"/>
        <v xml:space="preserve"> </v>
      </c>
      <c r="AA98" s="20">
        <f t="shared" si="387"/>
        <v>0</v>
      </c>
      <c r="AB98" s="19">
        <v>375000</v>
      </c>
      <c r="AC98" s="19">
        <v>442974.22</v>
      </c>
      <c r="AD98" s="25">
        <v>572908.14</v>
      </c>
      <c r="AE98" s="20">
        <f t="shared" si="388"/>
        <v>1.1812645866666667</v>
      </c>
      <c r="AF98" s="20">
        <f t="shared" si="389"/>
        <v>0.77320287332625426</v>
      </c>
      <c r="AG98" s="19">
        <v>1062000</v>
      </c>
      <c r="AH98" s="19">
        <v>1244994.06</v>
      </c>
      <c r="AI98" s="25">
        <v>2036600.57</v>
      </c>
      <c r="AJ98" s="20">
        <f t="shared" si="390"/>
        <v>1.172310790960452</v>
      </c>
      <c r="AK98" s="20">
        <f t="shared" si="391"/>
        <v>0.61130988488331806</v>
      </c>
      <c r="AL98" s="19">
        <v>15000</v>
      </c>
      <c r="AM98" s="19">
        <v>8625</v>
      </c>
      <c r="AN98" s="25">
        <v>25590</v>
      </c>
      <c r="AO98" s="20">
        <f t="shared" si="392"/>
        <v>0.57499999999999996</v>
      </c>
      <c r="AP98" s="20">
        <f t="shared" si="393"/>
        <v>0.33704572098475966</v>
      </c>
      <c r="AQ98" s="19">
        <f t="shared" ref="AQ98:AQ100" si="473">AV98+BA98+BF98+BK98+BP98+BU98+BZ98+CE98+CT98+CY98+DD98+DL98+DQ98</f>
        <v>512584</v>
      </c>
      <c r="AR98" s="19">
        <f t="shared" ref="AR98:AR100" si="474">AW98+BB98+BG98+BL98+BQ98+BV98+CA98+CF98+CU98+CZ98+DE98+DI98+DM98+DR98</f>
        <v>498075.48</v>
      </c>
      <c r="AS98" s="34">
        <v>314891.07</v>
      </c>
      <c r="AT98" s="20">
        <f t="shared" si="394"/>
        <v>0.97169533188706625</v>
      </c>
      <c r="AU98" s="20">
        <f t="shared" si="395"/>
        <v>1.5817389804036042</v>
      </c>
      <c r="AV98" s="19">
        <v>87200</v>
      </c>
      <c r="AW98" s="19">
        <v>113451.08</v>
      </c>
      <c r="AX98" s="25">
        <v>176481.65</v>
      </c>
      <c r="AY98" s="20">
        <f t="shared" si="396"/>
        <v>1.3010444954128439</v>
      </c>
      <c r="AZ98" s="20">
        <f t="shared" si="397"/>
        <v>0.64284915740531667</v>
      </c>
      <c r="BA98" s="19"/>
      <c r="BB98" s="19"/>
      <c r="BC98" s="25"/>
      <c r="BD98" s="20" t="str">
        <f t="shared" si="398"/>
        <v xml:space="preserve"> </v>
      </c>
      <c r="BE98" s="20" t="str">
        <f t="shared" si="399"/>
        <v xml:space="preserve"> </v>
      </c>
      <c r="BF98" s="19">
        <v>75384</v>
      </c>
      <c r="BG98" s="19">
        <v>32323.93</v>
      </c>
      <c r="BH98" s="25">
        <v>71625.47</v>
      </c>
      <c r="BI98" s="20">
        <f t="shared" si="400"/>
        <v>0.42879032685981111</v>
      </c>
      <c r="BJ98" s="20">
        <f t="shared" si="401"/>
        <v>0.4512910002545184</v>
      </c>
      <c r="BK98" s="19"/>
      <c r="BL98" s="19"/>
      <c r="BM98" s="25"/>
      <c r="BN98" s="20" t="str">
        <f t="shared" si="402"/>
        <v xml:space="preserve"> </v>
      </c>
      <c r="BO98" s="20" t="str">
        <f t="shared" si="403"/>
        <v xml:space="preserve"> </v>
      </c>
      <c r="BP98" s="19"/>
      <c r="BQ98" s="19"/>
      <c r="BR98" s="25"/>
      <c r="BS98" s="20" t="str">
        <f t="shared" si="404"/>
        <v xml:space="preserve"> </v>
      </c>
      <c r="BT98" s="20" t="str">
        <f t="shared" si="405"/>
        <v xml:space="preserve"> </v>
      </c>
      <c r="BU98" s="19"/>
      <c r="BV98" s="19"/>
      <c r="BW98" s="25"/>
      <c r="BX98" s="20" t="str">
        <f t="shared" si="406"/>
        <v xml:space="preserve"> </v>
      </c>
      <c r="BY98" s="20" t="str">
        <f t="shared" si="407"/>
        <v xml:space="preserve"> </v>
      </c>
      <c r="BZ98" s="19"/>
      <c r="CA98" s="19"/>
      <c r="CB98" s="25"/>
      <c r="CC98" s="20" t="str">
        <f t="shared" si="408"/>
        <v xml:space="preserve"> </v>
      </c>
      <c r="CD98" s="20" t="str">
        <f t="shared" si="409"/>
        <v xml:space="preserve"> </v>
      </c>
      <c r="CE98" s="19">
        <f t="shared" ref="CE98:CE100" si="475">CJ98+CO98</f>
        <v>0</v>
      </c>
      <c r="CF98" s="19">
        <f t="shared" ref="CF98:CF100" si="476">CK98+CP98</f>
        <v>2300.4699999999998</v>
      </c>
      <c r="CG98" s="19"/>
      <c r="CH98" s="20"/>
      <c r="CI98" s="20" t="str">
        <f t="shared" si="411"/>
        <v xml:space="preserve"> </v>
      </c>
      <c r="CJ98" s="19"/>
      <c r="CK98" s="19"/>
      <c r="CL98" s="25"/>
      <c r="CM98" s="20" t="str">
        <f t="shared" si="412"/>
        <v xml:space="preserve"> </v>
      </c>
      <c r="CN98" s="20" t="str">
        <f t="shared" si="413"/>
        <v xml:space="preserve"> </v>
      </c>
      <c r="CO98" s="19"/>
      <c r="CP98" s="19">
        <v>2300.4699999999998</v>
      </c>
      <c r="CQ98" s="25"/>
      <c r="CR98" s="20"/>
      <c r="CS98" s="20" t="str">
        <f t="shared" si="415"/>
        <v xml:space="preserve"> </v>
      </c>
      <c r="CT98" s="19"/>
      <c r="CU98" s="19"/>
      <c r="CV98" s="25"/>
      <c r="CW98" s="20" t="str">
        <f t="shared" si="416"/>
        <v xml:space="preserve"> </v>
      </c>
      <c r="CX98" s="20" t="str">
        <f t="shared" si="417"/>
        <v xml:space="preserve"> </v>
      </c>
      <c r="CY98" s="19"/>
      <c r="CZ98" s="19"/>
      <c r="DA98" s="25"/>
      <c r="DB98" s="20" t="str">
        <f t="shared" si="418"/>
        <v xml:space="preserve"> </v>
      </c>
      <c r="DC98" s="20" t="str">
        <f t="shared" si="419"/>
        <v xml:space="preserve"> </v>
      </c>
      <c r="DD98" s="19"/>
      <c r="DE98" s="19"/>
      <c r="DF98" s="25"/>
      <c r="DG98" s="20" t="str">
        <f t="shared" si="420"/>
        <v xml:space="preserve"> </v>
      </c>
      <c r="DH98" s="20" t="str">
        <f t="shared" si="421"/>
        <v xml:space="preserve"> </v>
      </c>
      <c r="DI98" s="19"/>
      <c r="DJ98" s="25"/>
      <c r="DK98" s="42" t="str">
        <f t="shared" si="343"/>
        <v xml:space="preserve"> </v>
      </c>
      <c r="DL98" s="19"/>
      <c r="DM98" s="19"/>
      <c r="DN98" s="25"/>
      <c r="DO98" s="20" t="str">
        <f t="shared" si="422"/>
        <v xml:space="preserve"> </v>
      </c>
      <c r="DP98" s="20" t="str">
        <f t="shared" si="423"/>
        <v xml:space="preserve"> </v>
      </c>
      <c r="DQ98" s="19">
        <v>350000</v>
      </c>
      <c r="DR98" s="19">
        <v>350000</v>
      </c>
      <c r="DS98" s="25">
        <v>66783.95</v>
      </c>
      <c r="DT98" s="20">
        <f t="shared" si="424"/>
        <v>1</v>
      </c>
      <c r="DU98" s="20" t="str">
        <f t="shared" si="425"/>
        <v>св.200</v>
      </c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</row>
    <row r="99" spans="1:144" s="11" customFormat="1" ht="15.75" customHeight="1" outlineLevel="1" x14ac:dyDescent="0.25">
      <c r="A99" s="10">
        <f t="shared" ref="A99:A100" si="477">A98+1</f>
        <v>79</v>
      </c>
      <c r="B99" s="6" t="s">
        <v>44</v>
      </c>
      <c r="C99" s="19">
        <f t="shared" si="469"/>
        <v>3014665.1</v>
      </c>
      <c r="D99" s="19">
        <f t="shared" si="470"/>
        <v>3501944.23</v>
      </c>
      <c r="E99" s="19">
        <v>3752841.81</v>
      </c>
      <c r="F99" s="20">
        <f>IF(D99&lt;=0," ",IF(D99/C99*100&gt;200,"СВ.200",D99/C99))</f>
        <v>1.1616362394615574</v>
      </c>
      <c r="G99" s="20">
        <f t="shared" si="286"/>
        <v>0.93314464272609454</v>
      </c>
      <c r="H99" s="19">
        <f t="shared" si="471"/>
        <v>2448350</v>
      </c>
      <c r="I99" s="19">
        <f t="shared" si="472"/>
        <v>2765232.7</v>
      </c>
      <c r="J99" s="16">
        <v>3086125.99</v>
      </c>
      <c r="K99" s="20">
        <f t="shared" si="460"/>
        <v>1.1294270427022282</v>
      </c>
      <c r="L99" s="20">
        <f t="shared" si="283"/>
        <v>0.89602067736709612</v>
      </c>
      <c r="M99" s="19">
        <v>1016050</v>
      </c>
      <c r="N99" s="19">
        <v>1215611.33</v>
      </c>
      <c r="O99" s="25">
        <v>999335.36</v>
      </c>
      <c r="P99" s="20">
        <f t="shared" si="382"/>
        <v>1.1964089660941883</v>
      </c>
      <c r="Q99" s="20">
        <f t="shared" si="383"/>
        <v>1.2164198112633582</v>
      </c>
      <c r="R99" s="19"/>
      <c r="S99" s="19"/>
      <c r="T99" s="25"/>
      <c r="U99" s="20" t="str">
        <f t="shared" si="384"/>
        <v xml:space="preserve"> </v>
      </c>
      <c r="V99" s="20" t="str">
        <f t="shared" si="385"/>
        <v xml:space="preserve"> </v>
      </c>
      <c r="W99" s="19">
        <v>250500</v>
      </c>
      <c r="X99" s="19"/>
      <c r="Y99" s="25">
        <v>134886.6</v>
      </c>
      <c r="Z99" s="20" t="str">
        <f t="shared" si="386"/>
        <v xml:space="preserve"> </v>
      </c>
      <c r="AA99" s="20">
        <f t="shared" si="387"/>
        <v>0</v>
      </c>
      <c r="AB99" s="19">
        <v>246000</v>
      </c>
      <c r="AC99" s="19">
        <v>294233.94</v>
      </c>
      <c r="AD99" s="25">
        <v>287199.94</v>
      </c>
      <c r="AE99" s="20">
        <f t="shared" si="388"/>
        <v>1.1960729268292682</v>
      </c>
      <c r="AF99" s="20">
        <f t="shared" si="389"/>
        <v>1.0244916485706788</v>
      </c>
      <c r="AG99" s="19">
        <v>927000</v>
      </c>
      <c r="AH99" s="19">
        <v>1250487.43</v>
      </c>
      <c r="AI99" s="25">
        <v>1658904.09</v>
      </c>
      <c r="AJ99" s="20">
        <f t="shared" si="390"/>
        <v>1.3489616289104638</v>
      </c>
      <c r="AK99" s="20">
        <f t="shared" si="391"/>
        <v>0.75380333169231006</v>
      </c>
      <c r="AL99" s="19">
        <v>8800</v>
      </c>
      <c r="AM99" s="19">
        <v>4900</v>
      </c>
      <c r="AN99" s="25">
        <v>5800</v>
      </c>
      <c r="AO99" s="20">
        <f t="shared" si="392"/>
        <v>0.55681818181818177</v>
      </c>
      <c r="AP99" s="20">
        <f t="shared" si="393"/>
        <v>0.84482758620689657</v>
      </c>
      <c r="AQ99" s="19">
        <f t="shared" si="473"/>
        <v>566315.1</v>
      </c>
      <c r="AR99" s="19">
        <f t="shared" si="474"/>
        <v>736711.52999999991</v>
      </c>
      <c r="AS99" s="34">
        <v>666715.81999999995</v>
      </c>
      <c r="AT99" s="20">
        <f t="shared" si="394"/>
        <v>1.3008862557258316</v>
      </c>
      <c r="AU99" s="20">
        <f t="shared" si="395"/>
        <v>1.1049858243951673</v>
      </c>
      <c r="AV99" s="19">
        <v>93750</v>
      </c>
      <c r="AW99" s="19">
        <v>126874.9</v>
      </c>
      <c r="AX99" s="25">
        <v>172781.66</v>
      </c>
      <c r="AY99" s="20">
        <f t="shared" si="396"/>
        <v>1.3533322666666665</v>
      </c>
      <c r="AZ99" s="20">
        <f t="shared" si="397"/>
        <v>0.73430768057211626</v>
      </c>
      <c r="BA99" s="19">
        <v>15160</v>
      </c>
      <c r="BB99" s="19">
        <v>16760.669999999998</v>
      </c>
      <c r="BC99" s="25">
        <v>7640.76</v>
      </c>
      <c r="BD99" s="20">
        <f t="shared" si="398"/>
        <v>1.1055850923482848</v>
      </c>
      <c r="BE99" s="20" t="str">
        <f t="shared" si="399"/>
        <v>св.200</v>
      </c>
      <c r="BF99" s="19"/>
      <c r="BG99" s="19"/>
      <c r="BH99" s="25"/>
      <c r="BI99" s="20" t="str">
        <f t="shared" si="400"/>
        <v xml:space="preserve"> </v>
      </c>
      <c r="BJ99" s="20" t="str">
        <f t="shared" si="401"/>
        <v xml:space="preserve"> </v>
      </c>
      <c r="BK99" s="19"/>
      <c r="BL99" s="19"/>
      <c r="BM99" s="25"/>
      <c r="BN99" s="20" t="str">
        <f t="shared" si="402"/>
        <v xml:space="preserve"> </v>
      </c>
      <c r="BO99" s="20" t="str">
        <f t="shared" si="403"/>
        <v xml:space="preserve"> </v>
      </c>
      <c r="BP99" s="19"/>
      <c r="BQ99" s="19"/>
      <c r="BR99" s="25"/>
      <c r="BS99" s="20" t="str">
        <f t="shared" si="404"/>
        <v xml:space="preserve"> </v>
      </c>
      <c r="BT99" s="20" t="str">
        <f t="shared" si="405"/>
        <v xml:space="preserve"> </v>
      </c>
      <c r="BU99" s="19">
        <v>215356.58</v>
      </c>
      <c r="BV99" s="19">
        <v>239189.29</v>
      </c>
      <c r="BW99" s="25"/>
      <c r="BX99" s="20">
        <f t="shared" si="406"/>
        <v>1.1106662726534755</v>
      </c>
      <c r="BY99" s="20" t="str">
        <f t="shared" si="407"/>
        <v xml:space="preserve"> </v>
      </c>
      <c r="BZ99" s="19"/>
      <c r="CA99" s="19"/>
      <c r="CB99" s="25">
        <v>148291.67000000001</v>
      </c>
      <c r="CC99" s="20" t="str">
        <f t="shared" si="408"/>
        <v xml:space="preserve"> </v>
      </c>
      <c r="CD99" s="20">
        <f t="shared" si="409"/>
        <v>0</v>
      </c>
      <c r="CE99" s="19">
        <f t="shared" si="475"/>
        <v>34192.68</v>
      </c>
      <c r="CF99" s="19">
        <f t="shared" si="476"/>
        <v>146030.82999999999</v>
      </c>
      <c r="CG99" s="19">
        <v>171550</v>
      </c>
      <c r="CH99" s="20" t="str">
        <f t="shared" si="410"/>
        <v>СВ.200</v>
      </c>
      <c r="CI99" s="20">
        <f t="shared" si="411"/>
        <v>0.85124354415622261</v>
      </c>
      <c r="CJ99" s="19"/>
      <c r="CK99" s="19"/>
      <c r="CL99" s="25"/>
      <c r="CM99" s="20" t="str">
        <f t="shared" si="412"/>
        <v xml:space="preserve"> </v>
      </c>
      <c r="CN99" s="20" t="str">
        <f t="shared" si="413"/>
        <v xml:space="preserve"> </v>
      </c>
      <c r="CO99" s="19">
        <v>34192.68</v>
      </c>
      <c r="CP99" s="19">
        <v>146030.82999999999</v>
      </c>
      <c r="CQ99" s="25">
        <v>171550</v>
      </c>
      <c r="CR99" s="20" t="str">
        <f t="shared" si="414"/>
        <v>СВ.200</v>
      </c>
      <c r="CS99" s="20">
        <f t="shared" si="415"/>
        <v>0.85124354415622261</v>
      </c>
      <c r="CT99" s="19"/>
      <c r="CU99" s="19"/>
      <c r="CV99" s="25"/>
      <c r="CW99" s="20" t="str">
        <f t="shared" si="416"/>
        <v xml:space="preserve"> </v>
      </c>
      <c r="CX99" s="20" t="str">
        <f t="shared" si="417"/>
        <v xml:space="preserve"> </v>
      </c>
      <c r="CY99" s="19"/>
      <c r="CZ99" s="19"/>
      <c r="DA99" s="25"/>
      <c r="DB99" s="20" t="str">
        <f t="shared" si="418"/>
        <v xml:space="preserve"> </v>
      </c>
      <c r="DC99" s="20" t="str">
        <f t="shared" si="419"/>
        <v xml:space="preserve"> </v>
      </c>
      <c r="DD99" s="19"/>
      <c r="DE99" s="19"/>
      <c r="DF99" s="25">
        <v>31536.73</v>
      </c>
      <c r="DG99" s="20" t="str">
        <f t="shared" si="420"/>
        <v xml:space="preserve"> </v>
      </c>
      <c r="DH99" s="20">
        <f t="shared" si="421"/>
        <v>0</v>
      </c>
      <c r="DI99" s="19"/>
      <c r="DJ99" s="25"/>
      <c r="DK99" s="42" t="str">
        <f t="shared" si="343"/>
        <v xml:space="preserve"> </v>
      </c>
      <c r="DL99" s="19"/>
      <c r="DM99" s="19"/>
      <c r="DN99" s="25"/>
      <c r="DO99" s="20" t="str">
        <f t="shared" si="422"/>
        <v xml:space="preserve"> </v>
      </c>
      <c r="DP99" s="20" t="str">
        <f t="shared" si="423"/>
        <v xml:space="preserve"> </v>
      </c>
      <c r="DQ99" s="19">
        <v>207855.84</v>
      </c>
      <c r="DR99" s="19">
        <v>207855.84</v>
      </c>
      <c r="DS99" s="25">
        <v>134915</v>
      </c>
      <c r="DT99" s="20">
        <f t="shared" si="424"/>
        <v>1</v>
      </c>
      <c r="DU99" s="20">
        <f t="shared" si="425"/>
        <v>1.5406429233220917</v>
      </c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</row>
    <row r="100" spans="1:144" s="11" customFormat="1" ht="15.75" customHeight="1" outlineLevel="1" x14ac:dyDescent="0.25">
      <c r="A100" s="10">
        <f t="shared" si="477"/>
        <v>80</v>
      </c>
      <c r="B100" s="6" t="s">
        <v>103</v>
      </c>
      <c r="C100" s="19">
        <f t="shared" si="469"/>
        <v>998072.35</v>
      </c>
      <c r="D100" s="19">
        <f t="shared" si="470"/>
        <v>1335243.3499999999</v>
      </c>
      <c r="E100" s="19">
        <v>1531969.9</v>
      </c>
      <c r="F100" s="20">
        <f>IF(D100&lt;=0," ",IF(D100/C100*100&gt;200,"СВ.200",D100/C100))</f>
        <v>1.3378222029695541</v>
      </c>
      <c r="G100" s="20">
        <f t="shared" si="286"/>
        <v>0.8715858908193953</v>
      </c>
      <c r="H100" s="19">
        <f t="shared" si="471"/>
        <v>882850</v>
      </c>
      <c r="I100" s="19">
        <f t="shared" si="472"/>
        <v>1173604.67</v>
      </c>
      <c r="J100" s="16">
        <v>1207026.97</v>
      </c>
      <c r="K100" s="20">
        <f t="shared" si="460"/>
        <v>1.3293364331426629</v>
      </c>
      <c r="L100" s="20">
        <f t="shared" si="283"/>
        <v>0.97231022932321054</v>
      </c>
      <c r="M100" s="19">
        <v>166250</v>
      </c>
      <c r="N100" s="19">
        <v>218505.17</v>
      </c>
      <c r="O100" s="25">
        <v>139674.78</v>
      </c>
      <c r="P100" s="20">
        <f t="shared" si="382"/>
        <v>1.3143168120300752</v>
      </c>
      <c r="Q100" s="20">
        <f t="shared" si="383"/>
        <v>1.5643852812941608</v>
      </c>
      <c r="R100" s="19"/>
      <c r="S100" s="19"/>
      <c r="T100" s="25"/>
      <c r="U100" s="20" t="str">
        <f t="shared" si="384"/>
        <v xml:space="preserve"> </v>
      </c>
      <c r="V100" s="20" t="str">
        <f t="shared" si="385"/>
        <v xml:space="preserve"> </v>
      </c>
      <c r="W100" s="19">
        <v>600</v>
      </c>
      <c r="X100" s="19">
        <v>523.79999999999995</v>
      </c>
      <c r="Y100" s="25">
        <v>497.4</v>
      </c>
      <c r="Z100" s="20">
        <f t="shared" si="386"/>
        <v>0.87299999999999989</v>
      </c>
      <c r="AA100" s="20">
        <f t="shared" si="387"/>
        <v>1.0530759951749096</v>
      </c>
      <c r="AB100" s="19">
        <v>279000</v>
      </c>
      <c r="AC100" s="19">
        <v>192471.95</v>
      </c>
      <c r="AD100" s="25">
        <v>156075.79</v>
      </c>
      <c r="AE100" s="20">
        <f t="shared" si="388"/>
        <v>0.68986362007168467</v>
      </c>
      <c r="AF100" s="20">
        <f t="shared" si="389"/>
        <v>1.2331954238386365</v>
      </c>
      <c r="AG100" s="19">
        <v>432000</v>
      </c>
      <c r="AH100" s="19">
        <v>757503.75</v>
      </c>
      <c r="AI100" s="25">
        <v>908479</v>
      </c>
      <c r="AJ100" s="20">
        <f t="shared" si="390"/>
        <v>1.7534809027777778</v>
      </c>
      <c r="AK100" s="20">
        <f t="shared" si="391"/>
        <v>0.83381536612293738</v>
      </c>
      <c r="AL100" s="19">
        <v>5000</v>
      </c>
      <c r="AM100" s="19">
        <v>4600</v>
      </c>
      <c r="AN100" s="25">
        <v>2300</v>
      </c>
      <c r="AO100" s="20">
        <f t="shared" si="392"/>
        <v>0.92</v>
      </c>
      <c r="AP100" s="20">
        <f t="shared" si="393"/>
        <v>2</v>
      </c>
      <c r="AQ100" s="19">
        <f t="shared" si="473"/>
        <v>115222.35</v>
      </c>
      <c r="AR100" s="19">
        <f t="shared" si="474"/>
        <v>161638.68</v>
      </c>
      <c r="AS100" s="34">
        <v>324942.93</v>
      </c>
      <c r="AT100" s="20">
        <f t="shared" si="394"/>
        <v>1.4028413758268252</v>
      </c>
      <c r="AU100" s="20">
        <f t="shared" si="395"/>
        <v>0.49743713457621619</v>
      </c>
      <c r="AV100" s="19">
        <v>64500</v>
      </c>
      <c r="AW100" s="19">
        <v>100183.34</v>
      </c>
      <c r="AX100" s="25">
        <v>137942.84</v>
      </c>
      <c r="AY100" s="20">
        <f t="shared" si="396"/>
        <v>1.5532300775193797</v>
      </c>
      <c r="AZ100" s="20">
        <f t="shared" si="397"/>
        <v>0.72626705380286505</v>
      </c>
      <c r="BA100" s="19">
        <v>1268</v>
      </c>
      <c r="BB100" s="19"/>
      <c r="BC100" s="25">
        <v>23424.43</v>
      </c>
      <c r="BD100" s="20" t="str">
        <f t="shared" si="398"/>
        <v xml:space="preserve"> </v>
      </c>
      <c r="BE100" s="20">
        <f t="shared" si="399"/>
        <v>0</v>
      </c>
      <c r="BF100" s="19"/>
      <c r="BG100" s="19"/>
      <c r="BH100" s="25"/>
      <c r="BI100" s="20" t="str">
        <f t="shared" si="400"/>
        <v xml:space="preserve"> </v>
      </c>
      <c r="BJ100" s="20" t="str">
        <f t="shared" si="401"/>
        <v xml:space="preserve"> </v>
      </c>
      <c r="BK100" s="19"/>
      <c r="BL100" s="19"/>
      <c r="BM100" s="25"/>
      <c r="BN100" s="20" t="str">
        <f t="shared" si="402"/>
        <v xml:space="preserve"> </v>
      </c>
      <c r="BO100" s="20" t="str">
        <f t="shared" si="403"/>
        <v xml:space="preserve"> </v>
      </c>
      <c r="BP100" s="19"/>
      <c r="BQ100" s="19"/>
      <c r="BR100" s="25"/>
      <c r="BS100" s="20" t="str">
        <f t="shared" si="404"/>
        <v xml:space="preserve"> </v>
      </c>
      <c r="BT100" s="20" t="str">
        <f t="shared" si="405"/>
        <v xml:space="preserve"> </v>
      </c>
      <c r="BU100" s="19"/>
      <c r="BV100" s="19"/>
      <c r="BW100" s="25"/>
      <c r="BX100" s="20" t="str">
        <f t="shared" si="406"/>
        <v xml:space="preserve"> </v>
      </c>
      <c r="BY100" s="20" t="str">
        <f t="shared" si="407"/>
        <v xml:space="preserve"> </v>
      </c>
      <c r="BZ100" s="19"/>
      <c r="CA100" s="19"/>
      <c r="CB100" s="25"/>
      <c r="CC100" s="20" t="str">
        <f t="shared" si="408"/>
        <v xml:space="preserve"> </v>
      </c>
      <c r="CD100" s="20" t="str">
        <f t="shared" si="409"/>
        <v xml:space="preserve"> </v>
      </c>
      <c r="CE100" s="19">
        <f t="shared" si="475"/>
        <v>0</v>
      </c>
      <c r="CF100" s="19">
        <f t="shared" si="476"/>
        <v>0</v>
      </c>
      <c r="CG100" s="19"/>
      <c r="CH100" s="20" t="str">
        <f t="shared" si="410"/>
        <v xml:space="preserve"> </v>
      </c>
      <c r="CI100" s="20" t="str">
        <f t="shared" si="411"/>
        <v xml:space="preserve"> </v>
      </c>
      <c r="CJ100" s="19"/>
      <c r="CK100" s="19"/>
      <c r="CL100" s="25"/>
      <c r="CM100" s="20" t="str">
        <f t="shared" si="412"/>
        <v xml:space="preserve"> </v>
      </c>
      <c r="CN100" s="20" t="str">
        <f t="shared" si="413"/>
        <v xml:space="preserve"> </v>
      </c>
      <c r="CO100" s="19"/>
      <c r="CP100" s="19"/>
      <c r="CQ100" s="25"/>
      <c r="CR100" s="20" t="str">
        <f t="shared" si="414"/>
        <v xml:space="preserve"> </v>
      </c>
      <c r="CS100" s="20" t="str">
        <f t="shared" si="415"/>
        <v xml:space="preserve"> </v>
      </c>
      <c r="CT100" s="19"/>
      <c r="CU100" s="19"/>
      <c r="CV100" s="25"/>
      <c r="CW100" s="20" t="str">
        <f t="shared" si="416"/>
        <v xml:space="preserve"> </v>
      </c>
      <c r="CX100" s="20" t="str">
        <f t="shared" si="417"/>
        <v xml:space="preserve"> </v>
      </c>
      <c r="CY100" s="19"/>
      <c r="CZ100" s="19"/>
      <c r="DA100" s="25"/>
      <c r="DB100" s="20" t="str">
        <f t="shared" si="418"/>
        <v xml:space="preserve"> </v>
      </c>
      <c r="DC100" s="20" t="str">
        <f t="shared" si="419"/>
        <v xml:space="preserve"> </v>
      </c>
      <c r="DD100" s="19"/>
      <c r="DE100" s="19">
        <v>12001</v>
      </c>
      <c r="DF100" s="25"/>
      <c r="DG100" s="20"/>
      <c r="DH100" s="20" t="str">
        <f t="shared" si="421"/>
        <v xml:space="preserve"> </v>
      </c>
      <c r="DI100" s="19"/>
      <c r="DJ100" s="25"/>
      <c r="DK100" s="42" t="str">
        <f t="shared" si="343"/>
        <v xml:space="preserve"> </v>
      </c>
      <c r="DL100" s="19"/>
      <c r="DM100" s="19"/>
      <c r="DN100" s="25"/>
      <c r="DO100" s="20" t="str">
        <f t="shared" si="422"/>
        <v xml:space="preserve"> </v>
      </c>
      <c r="DP100" s="20" t="str">
        <f t="shared" si="423"/>
        <v xml:space="preserve"> </v>
      </c>
      <c r="DQ100" s="19">
        <v>49454.35</v>
      </c>
      <c r="DR100" s="19">
        <v>49454.34</v>
      </c>
      <c r="DS100" s="25">
        <v>163575.66</v>
      </c>
      <c r="DT100" s="20">
        <f t="shared" si="424"/>
        <v>0.99999979779331849</v>
      </c>
      <c r="DU100" s="20">
        <f t="shared" si="425"/>
        <v>0.30233312217722363</v>
      </c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</row>
    <row r="101" spans="1:144" s="13" customFormat="1" ht="15.75" x14ac:dyDescent="0.25">
      <c r="A101" s="12"/>
      <c r="B101" s="5" t="s">
        <v>137</v>
      </c>
      <c r="C101" s="37">
        <f>SUM(C102:C107)</f>
        <v>45379396.270000003</v>
      </c>
      <c r="D101" s="37">
        <f>SUM(D102:D107)</f>
        <v>45429307.150000006</v>
      </c>
      <c r="E101" s="21">
        <v>41007317.289999999</v>
      </c>
      <c r="F101" s="18">
        <f>IF(D101&lt;=0," ",IF(D101/C101*100&gt;200,"СВ.200",D101/C101))</f>
        <v>1.001099857735062</v>
      </c>
      <c r="G101" s="18">
        <f t="shared" si="286"/>
        <v>1.1078341660033038</v>
      </c>
      <c r="H101" s="37">
        <f>SUM(H102:H107)</f>
        <v>42591526.509999998</v>
      </c>
      <c r="I101" s="37">
        <f>SUM(I102:I107)</f>
        <v>42902667.470000006</v>
      </c>
      <c r="J101" s="30">
        <v>37537260.589999996</v>
      </c>
      <c r="K101" s="18">
        <f t="shared" si="460"/>
        <v>1.0073052314743158</v>
      </c>
      <c r="L101" s="18">
        <f t="shared" si="283"/>
        <v>1.1429354938444647</v>
      </c>
      <c r="M101" s="37">
        <f>SUM(M102:M107)</f>
        <v>36351421.770000003</v>
      </c>
      <c r="N101" s="37">
        <f>SUM(N102:N107)</f>
        <v>36852151.100000009</v>
      </c>
      <c r="O101" s="37">
        <v>30556148.879999999</v>
      </c>
      <c r="P101" s="18">
        <f t="shared" si="382"/>
        <v>1.0137746835094423</v>
      </c>
      <c r="Q101" s="18">
        <f t="shared" si="383"/>
        <v>1.2060469807476606</v>
      </c>
      <c r="R101" s="37">
        <f>SUM(R102:R107)</f>
        <v>1606891</v>
      </c>
      <c r="S101" s="37">
        <f>SUM(S102:S107)</f>
        <v>1636868.42</v>
      </c>
      <c r="T101" s="37">
        <v>1616954.4</v>
      </c>
      <c r="U101" s="18">
        <f t="shared" si="384"/>
        <v>1.0186555404193562</v>
      </c>
      <c r="V101" s="18">
        <f t="shared" si="385"/>
        <v>1.0123157585643727</v>
      </c>
      <c r="W101" s="37">
        <f>SUM(W102:W107)</f>
        <v>222578.1</v>
      </c>
      <c r="X101" s="37">
        <f>SUM(X102:X107)</f>
        <v>158209.09000000003</v>
      </c>
      <c r="Y101" s="37">
        <v>120146.97</v>
      </c>
      <c r="Z101" s="18">
        <f t="shared" si="386"/>
        <v>0.71080259019193726</v>
      </c>
      <c r="AA101" s="18">
        <f t="shared" si="387"/>
        <v>1.3167963370195688</v>
      </c>
      <c r="AB101" s="37">
        <f>SUM(AB102:AB107)</f>
        <v>650791.64</v>
      </c>
      <c r="AC101" s="37">
        <f>SUM(AC102:AC107)</f>
        <v>769593.89</v>
      </c>
      <c r="AD101" s="37">
        <v>697262.92999999993</v>
      </c>
      <c r="AE101" s="18">
        <f t="shared" si="388"/>
        <v>1.1825503628165843</v>
      </c>
      <c r="AF101" s="18">
        <f t="shared" si="389"/>
        <v>1.1037355592674345</v>
      </c>
      <c r="AG101" s="37">
        <f>SUM(AG102:AG107)</f>
        <v>3759844</v>
      </c>
      <c r="AH101" s="37">
        <f>SUM(AH102:AH107)</f>
        <v>3485844.97</v>
      </c>
      <c r="AI101" s="37">
        <v>4546747.41</v>
      </c>
      <c r="AJ101" s="18">
        <f t="shared" si="390"/>
        <v>0.92712489401156006</v>
      </c>
      <c r="AK101" s="18">
        <f t="shared" si="391"/>
        <v>0.76666782991580351</v>
      </c>
      <c r="AL101" s="37">
        <f>SUM(AL102:AL107)</f>
        <v>0</v>
      </c>
      <c r="AM101" s="37">
        <f>SUM(AM102:AM107)</f>
        <v>0</v>
      </c>
      <c r="AN101" s="37">
        <v>0</v>
      </c>
      <c r="AO101" s="18" t="str">
        <f t="shared" si="392"/>
        <v xml:space="preserve"> </v>
      </c>
      <c r="AP101" s="18" t="str">
        <f t="shared" si="393"/>
        <v xml:space="preserve"> </v>
      </c>
      <c r="AQ101" s="37">
        <f>SUM(AQ102:AQ107)</f>
        <v>2787869.76</v>
      </c>
      <c r="AR101" s="37">
        <f>SUM(AR102:AR107)</f>
        <v>2526639.6799999997</v>
      </c>
      <c r="AS101" s="37">
        <v>3470056.7</v>
      </c>
      <c r="AT101" s="18">
        <f t="shared" si="394"/>
        <v>0.90629760265414983</v>
      </c>
      <c r="AU101" s="18">
        <f t="shared" si="395"/>
        <v>0.72812633868489807</v>
      </c>
      <c r="AV101" s="37">
        <f>SUM(AV102:AV107)</f>
        <v>230000</v>
      </c>
      <c r="AW101" s="37">
        <f>SUM(AW102:AW107)</f>
        <v>229369</v>
      </c>
      <c r="AX101" s="37">
        <v>171105.67</v>
      </c>
      <c r="AY101" s="18">
        <f t="shared" si="396"/>
        <v>0.99725652173913049</v>
      </c>
      <c r="AZ101" s="18">
        <f t="shared" si="397"/>
        <v>1.3405108083209631</v>
      </c>
      <c r="BA101" s="37">
        <f>SUM(BA102:BA107)</f>
        <v>158396.04</v>
      </c>
      <c r="BB101" s="37">
        <f>SUM(BB102:BB107)</f>
        <v>195561.91999999998</v>
      </c>
      <c r="BC101" s="37">
        <v>139075.54999999999</v>
      </c>
      <c r="BD101" s="18">
        <f t="shared" si="398"/>
        <v>1.2346389467817502</v>
      </c>
      <c r="BE101" s="18">
        <f t="shared" si="399"/>
        <v>1.4061560065734056</v>
      </c>
      <c r="BF101" s="37">
        <f>SUM(BF102:BF107)</f>
        <v>608156.73</v>
      </c>
      <c r="BG101" s="37">
        <f>SUM(BG102:BG107)</f>
        <v>468100.36</v>
      </c>
      <c r="BH101" s="37">
        <v>508999.63</v>
      </c>
      <c r="BI101" s="18">
        <f t="shared" si="400"/>
        <v>0.76970349403187566</v>
      </c>
      <c r="BJ101" s="18">
        <f t="shared" si="401"/>
        <v>0.9196477411977686</v>
      </c>
      <c r="BK101" s="37">
        <f>SUM(BK102:BK107)</f>
        <v>540000</v>
      </c>
      <c r="BL101" s="37">
        <f>SUM(BL102:BL107)</f>
        <v>539012.76</v>
      </c>
      <c r="BM101" s="37">
        <v>539012.76</v>
      </c>
      <c r="BN101" s="18">
        <f t="shared" si="402"/>
        <v>0.99817177777777777</v>
      </c>
      <c r="BO101" s="18">
        <f t="shared" si="403"/>
        <v>1</v>
      </c>
      <c r="BP101" s="37">
        <f>SUM(BP102:BP107)</f>
        <v>215000</v>
      </c>
      <c r="BQ101" s="37">
        <f>SUM(BQ102:BQ107)</f>
        <v>230748.37</v>
      </c>
      <c r="BR101" s="37">
        <v>229563.64</v>
      </c>
      <c r="BS101" s="18">
        <f t="shared" si="404"/>
        <v>1.0732482325581396</v>
      </c>
      <c r="BT101" s="18">
        <f t="shared" si="405"/>
        <v>1.0051607911427087</v>
      </c>
      <c r="BU101" s="37">
        <f>SUM(BU102:BU107)</f>
        <v>739332.64</v>
      </c>
      <c r="BV101" s="37">
        <f>SUM(BV102:BV107)</f>
        <v>567303.73</v>
      </c>
      <c r="BW101" s="37">
        <v>575392.94999999995</v>
      </c>
      <c r="BX101" s="18">
        <f t="shared" si="406"/>
        <v>0.76731865916267405</v>
      </c>
      <c r="BY101" s="18">
        <f t="shared" si="407"/>
        <v>0.98594139883013865</v>
      </c>
      <c r="BZ101" s="37">
        <f>SUM(BZ102:BZ107)</f>
        <v>3081.39</v>
      </c>
      <c r="CA101" s="37">
        <f>SUM(CA102:CA107)</f>
        <v>3081.39</v>
      </c>
      <c r="CB101" s="37">
        <v>1144500</v>
      </c>
      <c r="CC101" s="18">
        <f t="shared" si="408"/>
        <v>1</v>
      </c>
      <c r="CD101" s="18">
        <f t="shared" si="409"/>
        <v>2.6923460026212318E-3</v>
      </c>
      <c r="CE101" s="37">
        <f>SUM(CE102:CE107)</f>
        <v>108300</v>
      </c>
      <c r="CF101" s="37">
        <f>SUM(CF102:CF107)</f>
        <v>108302.26</v>
      </c>
      <c r="CG101" s="21">
        <v>42720.21</v>
      </c>
      <c r="CH101" s="18">
        <f t="shared" si="410"/>
        <v>1.0000208679593721</v>
      </c>
      <c r="CI101" s="18" t="str">
        <f t="shared" si="411"/>
        <v>св.200</v>
      </c>
      <c r="CJ101" s="37">
        <f>SUM(CJ102:CJ107)</f>
        <v>108300</v>
      </c>
      <c r="CK101" s="37">
        <f>SUM(CK102:CK107)</f>
        <v>108302.26</v>
      </c>
      <c r="CL101" s="37">
        <v>42720.21</v>
      </c>
      <c r="CM101" s="18">
        <f t="shared" si="412"/>
        <v>1.0000208679593721</v>
      </c>
      <c r="CN101" s="18" t="str">
        <f t="shared" si="413"/>
        <v>св.200</v>
      </c>
      <c r="CO101" s="37">
        <f>SUM(CO102:CO107)</f>
        <v>0</v>
      </c>
      <c r="CP101" s="37">
        <f>SUM(CP102:CP107)</f>
        <v>0</v>
      </c>
      <c r="CQ101" s="37">
        <v>0</v>
      </c>
      <c r="CR101" s="18" t="str">
        <f t="shared" si="414"/>
        <v xml:space="preserve"> </v>
      </c>
      <c r="CS101" s="18" t="str">
        <f t="shared" si="415"/>
        <v xml:space="preserve"> </v>
      </c>
      <c r="CT101" s="37">
        <f>SUM(CT102:CT107)</f>
        <v>0</v>
      </c>
      <c r="CU101" s="37">
        <f>SUM(CU102:CU107)</f>
        <v>0</v>
      </c>
      <c r="CV101" s="37">
        <v>8652.9699999999993</v>
      </c>
      <c r="CW101" s="18" t="str">
        <f t="shared" si="416"/>
        <v xml:space="preserve"> </v>
      </c>
      <c r="CX101" s="18">
        <f t="shared" si="417"/>
        <v>0</v>
      </c>
      <c r="CY101" s="37">
        <f>SUM(CY102:CY107)</f>
        <v>0</v>
      </c>
      <c r="CZ101" s="37">
        <f>SUM(CZ102:CZ107)</f>
        <v>0</v>
      </c>
      <c r="DA101" s="37">
        <v>0</v>
      </c>
      <c r="DB101" s="18" t="str">
        <f t="shared" si="418"/>
        <v xml:space="preserve"> </v>
      </c>
      <c r="DC101" s="18" t="str">
        <f t="shared" si="419"/>
        <v xml:space="preserve"> </v>
      </c>
      <c r="DD101" s="37">
        <f>SUM(DD102:DD107)</f>
        <v>0</v>
      </c>
      <c r="DE101" s="37">
        <f>SUM(DE102:DE107)</f>
        <v>0</v>
      </c>
      <c r="DF101" s="37">
        <v>18.59</v>
      </c>
      <c r="DG101" s="18" t="str">
        <f t="shared" si="420"/>
        <v xml:space="preserve"> </v>
      </c>
      <c r="DH101" s="18">
        <f t="shared" si="421"/>
        <v>0</v>
      </c>
      <c r="DI101" s="37">
        <f>SUM(DI102:DI107)</f>
        <v>-443.07</v>
      </c>
      <c r="DJ101" s="37">
        <v>443.07</v>
      </c>
      <c r="DK101" s="18">
        <f t="shared" si="343"/>
        <v>-1</v>
      </c>
      <c r="DL101" s="37">
        <f>SUM(DL102:DL107)</f>
        <v>83196.049999999988</v>
      </c>
      <c r="DM101" s="37">
        <f>SUM(DM102:DM107)</f>
        <v>83196.049999999988</v>
      </c>
      <c r="DN101" s="37">
        <v>59592.25</v>
      </c>
      <c r="DO101" s="18">
        <f t="shared" si="422"/>
        <v>1</v>
      </c>
      <c r="DP101" s="18">
        <f t="shared" si="423"/>
        <v>1.3960884175375152</v>
      </c>
      <c r="DQ101" s="37">
        <f>SUM(DQ102:DQ107)</f>
        <v>102406.91</v>
      </c>
      <c r="DR101" s="37">
        <f>SUM(DR102:DR107)</f>
        <v>102406.91</v>
      </c>
      <c r="DS101" s="37">
        <v>50979.41</v>
      </c>
      <c r="DT101" s="18">
        <f t="shared" si="424"/>
        <v>1</v>
      </c>
      <c r="DU101" s="18" t="str">
        <f t="shared" si="425"/>
        <v>св.200</v>
      </c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</row>
    <row r="102" spans="1:144" s="11" customFormat="1" ht="15.75" customHeight="1" outlineLevel="1" x14ac:dyDescent="0.25">
      <c r="A102" s="10">
        <v>81</v>
      </c>
      <c r="B102" s="6" t="s">
        <v>6</v>
      </c>
      <c r="C102" s="19">
        <f t="shared" ref="C102" si="478">H102+AQ102</f>
        <v>39149340.240000002</v>
      </c>
      <c r="D102" s="19">
        <f t="shared" ref="D102" si="479">I102+AR102</f>
        <v>39514187.320000008</v>
      </c>
      <c r="E102" s="19">
        <v>34258355.509999998</v>
      </c>
      <c r="F102" s="20">
        <f>IF(D102&lt;=0," ",IF(D102/C102*100&gt;200,"СВ.200",D102/C102))</f>
        <v>1.0093193672680907</v>
      </c>
      <c r="G102" s="20">
        <f t="shared" ref="G102:G133" si="480">IF(E102=0," ",IF(D102/E102*100&gt;200,"св.200",D102/E102))</f>
        <v>1.1534175161579439</v>
      </c>
      <c r="H102" s="19">
        <f t="shared" ref="H102" si="481">M102+R102+W102+AB102+AG102+AL102</f>
        <v>37707391</v>
      </c>
      <c r="I102" s="19">
        <f t="shared" ref="I102" si="482">N102+S102+X102+AC102+AH102+AM102</f>
        <v>38113525.690000005</v>
      </c>
      <c r="J102" s="16">
        <v>32793034.529999997</v>
      </c>
      <c r="K102" s="20">
        <f t="shared" si="460"/>
        <v>1.0107706918784174</v>
      </c>
      <c r="L102" s="20">
        <f t="shared" si="283"/>
        <v>1.1622445509009747</v>
      </c>
      <c r="M102" s="39">
        <v>34782300</v>
      </c>
      <c r="N102" s="39">
        <v>35159676.950000003</v>
      </c>
      <c r="O102" s="25">
        <v>29388630.469999999</v>
      </c>
      <c r="P102" s="20">
        <f t="shared" si="382"/>
        <v>1.010849683603442</v>
      </c>
      <c r="Q102" s="20">
        <f t="shared" si="383"/>
        <v>1.196370037926439</v>
      </c>
      <c r="R102" s="39">
        <v>1606891</v>
      </c>
      <c r="S102" s="39">
        <v>1636868.42</v>
      </c>
      <c r="T102" s="25">
        <v>1616954.4</v>
      </c>
      <c r="U102" s="20">
        <f t="shared" si="384"/>
        <v>1.0186555404193562</v>
      </c>
      <c r="V102" s="20">
        <f t="shared" si="385"/>
        <v>1.0123157585643727</v>
      </c>
      <c r="W102" s="39"/>
      <c r="X102" s="39"/>
      <c r="Y102" s="25"/>
      <c r="Z102" s="20" t="str">
        <f t="shared" si="386"/>
        <v xml:space="preserve"> </v>
      </c>
      <c r="AA102" s="20" t="str">
        <f t="shared" si="387"/>
        <v xml:space="preserve"> </v>
      </c>
      <c r="AB102" s="39">
        <v>376200</v>
      </c>
      <c r="AC102" s="39">
        <v>376196.8</v>
      </c>
      <c r="AD102" s="25">
        <v>391253.75</v>
      </c>
      <c r="AE102" s="20">
        <f t="shared" si="388"/>
        <v>0.99999149388623065</v>
      </c>
      <c r="AF102" s="20">
        <f t="shared" si="389"/>
        <v>0.9615161516023808</v>
      </c>
      <c r="AG102" s="39">
        <v>942000</v>
      </c>
      <c r="AH102" s="39">
        <v>940783.52</v>
      </c>
      <c r="AI102" s="25">
        <v>1396195.91</v>
      </c>
      <c r="AJ102" s="20">
        <f t="shared" si="390"/>
        <v>0.99870861995753712</v>
      </c>
      <c r="AK102" s="20">
        <f t="shared" si="391"/>
        <v>0.67381913473733068</v>
      </c>
      <c r="AL102" s="39"/>
      <c r="AM102" s="39"/>
      <c r="AN102" s="25"/>
      <c r="AO102" s="20" t="str">
        <f t="shared" si="392"/>
        <v xml:space="preserve"> </v>
      </c>
      <c r="AP102" s="20" t="str">
        <f t="shared" si="393"/>
        <v xml:space="preserve"> </v>
      </c>
      <c r="AQ102" s="19">
        <f t="shared" ref="AQ102" si="483">AV102+BA102+BF102+BK102+BP102+BU102+BZ102+CE102+CT102+CY102+DD102+DL102+DQ102</f>
        <v>1441949.24</v>
      </c>
      <c r="AR102" s="19">
        <f t="shared" ref="AR102" si="484">AW102+BB102+BG102+BL102+BQ102+BV102+CA102+CF102+CU102+CZ102+DE102+DI102+DM102+DR102</f>
        <v>1400661.63</v>
      </c>
      <c r="AS102" s="34">
        <v>1465320.9799999997</v>
      </c>
      <c r="AT102" s="20">
        <f t="shared" si="394"/>
        <v>0.97136680761383798</v>
      </c>
      <c r="AU102" s="20">
        <f t="shared" si="395"/>
        <v>0.95587359296527652</v>
      </c>
      <c r="AV102" s="39">
        <v>230000</v>
      </c>
      <c r="AW102" s="39">
        <v>229369</v>
      </c>
      <c r="AX102" s="25">
        <v>171105.67</v>
      </c>
      <c r="AY102" s="20">
        <f t="shared" si="396"/>
        <v>0.99725652173913049</v>
      </c>
      <c r="AZ102" s="20">
        <f t="shared" si="397"/>
        <v>1.3405108083209631</v>
      </c>
      <c r="BA102" s="39"/>
      <c r="BB102" s="39"/>
      <c r="BC102" s="25"/>
      <c r="BD102" s="20" t="str">
        <f t="shared" si="398"/>
        <v xml:space="preserve"> </v>
      </c>
      <c r="BE102" s="20" t="str">
        <f t="shared" si="399"/>
        <v xml:space="preserve"> </v>
      </c>
      <c r="BF102" s="39"/>
      <c r="BG102" s="39"/>
      <c r="BH102" s="25"/>
      <c r="BI102" s="20" t="str">
        <f t="shared" si="400"/>
        <v xml:space="preserve"> </v>
      </c>
      <c r="BJ102" s="20" t="str">
        <f t="shared" si="401"/>
        <v xml:space="preserve"> </v>
      </c>
      <c r="BK102" s="39">
        <v>540000</v>
      </c>
      <c r="BL102" s="39">
        <v>539012.76</v>
      </c>
      <c r="BM102" s="25">
        <v>539012.76</v>
      </c>
      <c r="BN102" s="20">
        <f t="shared" si="402"/>
        <v>0.99817177777777777</v>
      </c>
      <c r="BO102" s="20">
        <f t="shared" si="403"/>
        <v>1</v>
      </c>
      <c r="BP102" s="39">
        <v>215000</v>
      </c>
      <c r="BQ102" s="39">
        <v>230748.37</v>
      </c>
      <c r="BR102" s="25">
        <v>229563.64</v>
      </c>
      <c r="BS102" s="20">
        <f t="shared" si="404"/>
        <v>1.0732482325581396</v>
      </c>
      <c r="BT102" s="20">
        <f t="shared" si="405"/>
        <v>1.0051607911427087</v>
      </c>
      <c r="BU102" s="39">
        <v>307000</v>
      </c>
      <c r="BV102" s="39">
        <v>251580</v>
      </c>
      <c r="BW102" s="25">
        <v>179805</v>
      </c>
      <c r="BX102" s="20">
        <f t="shared" si="406"/>
        <v>0.81947882736156352</v>
      </c>
      <c r="BY102" s="20">
        <f t="shared" si="407"/>
        <v>1.3991824476516226</v>
      </c>
      <c r="BZ102" s="39"/>
      <c r="CA102" s="39"/>
      <c r="CB102" s="25">
        <v>219500</v>
      </c>
      <c r="CC102" s="20" t="str">
        <f t="shared" si="408"/>
        <v xml:space="preserve"> </v>
      </c>
      <c r="CD102" s="20">
        <f t="shared" si="409"/>
        <v>0</v>
      </c>
      <c r="CE102" s="19">
        <f t="shared" ref="CE102" si="485">CJ102+CO102</f>
        <v>108300</v>
      </c>
      <c r="CF102" s="19">
        <f t="shared" ref="CF102" si="486">CK102+CP102</f>
        <v>108302.26</v>
      </c>
      <c r="CG102" s="19">
        <v>42720.21</v>
      </c>
      <c r="CH102" s="20">
        <f t="shared" si="410"/>
        <v>1.0000208679593721</v>
      </c>
      <c r="CI102" s="20" t="str">
        <f t="shared" si="411"/>
        <v>св.200</v>
      </c>
      <c r="CJ102" s="39">
        <v>108300</v>
      </c>
      <c r="CK102" s="39">
        <v>108302.26</v>
      </c>
      <c r="CL102" s="25">
        <v>42720.21</v>
      </c>
      <c r="CM102" s="20">
        <f t="shared" si="412"/>
        <v>1.0000208679593721</v>
      </c>
      <c r="CN102" s="20" t="str">
        <f t="shared" si="413"/>
        <v>св.200</v>
      </c>
      <c r="CO102" s="39"/>
      <c r="CP102" s="39"/>
      <c r="CQ102" s="25"/>
      <c r="CR102" s="20" t="str">
        <f t="shared" si="414"/>
        <v xml:space="preserve"> </v>
      </c>
      <c r="CS102" s="20" t="str">
        <f t="shared" si="415"/>
        <v xml:space="preserve"> </v>
      </c>
      <c r="CT102" s="39"/>
      <c r="CU102" s="39"/>
      <c r="CV102" s="25">
        <v>8652.9699999999993</v>
      </c>
      <c r="CW102" s="20" t="str">
        <f t="shared" si="416"/>
        <v xml:space="preserve"> </v>
      </c>
      <c r="CX102" s="20">
        <f t="shared" si="417"/>
        <v>0</v>
      </c>
      <c r="CY102" s="39"/>
      <c r="CZ102" s="39"/>
      <c r="DA102" s="25"/>
      <c r="DB102" s="20" t="str">
        <f t="shared" si="418"/>
        <v xml:space="preserve"> </v>
      </c>
      <c r="DC102" s="20" t="str">
        <f t="shared" si="419"/>
        <v xml:space="preserve"> </v>
      </c>
      <c r="DD102" s="39"/>
      <c r="DE102" s="39"/>
      <c r="DF102" s="25">
        <v>18.59</v>
      </c>
      <c r="DG102" s="20" t="str">
        <f t="shared" si="420"/>
        <v xml:space="preserve"> </v>
      </c>
      <c r="DH102" s="20">
        <f t="shared" si="421"/>
        <v>0</v>
      </c>
      <c r="DI102" s="39"/>
      <c r="DJ102" s="25"/>
      <c r="DK102" s="42" t="str">
        <f t="shared" si="343"/>
        <v xml:space="preserve"> </v>
      </c>
      <c r="DL102" s="39">
        <v>12542.33</v>
      </c>
      <c r="DM102" s="39">
        <v>12542.33</v>
      </c>
      <c r="DN102" s="25">
        <v>52083.48</v>
      </c>
      <c r="DO102" s="20">
        <f t="shared" si="422"/>
        <v>1</v>
      </c>
      <c r="DP102" s="20">
        <f t="shared" si="423"/>
        <v>0.240812057873245</v>
      </c>
      <c r="DQ102" s="39">
        <v>29106.91</v>
      </c>
      <c r="DR102" s="39">
        <v>29106.91</v>
      </c>
      <c r="DS102" s="25">
        <v>22858.66</v>
      </c>
      <c r="DT102" s="20">
        <f t="shared" si="424"/>
        <v>1</v>
      </c>
      <c r="DU102" s="20">
        <f t="shared" si="425"/>
        <v>1.2733427943720235</v>
      </c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</row>
    <row r="103" spans="1:144" s="11" customFormat="1" ht="15.75" customHeight="1" outlineLevel="1" x14ac:dyDescent="0.25">
      <c r="A103" s="10">
        <f>A102+1</f>
        <v>82</v>
      </c>
      <c r="B103" s="6" t="s">
        <v>11</v>
      </c>
      <c r="C103" s="19">
        <f t="shared" ref="C103:C107" si="487">H103+AQ103</f>
        <v>1587756.73</v>
      </c>
      <c r="D103" s="19">
        <f t="shared" ref="D103:D107" si="488">I103+AR103</f>
        <v>1290744.3700000001</v>
      </c>
      <c r="E103" s="19">
        <v>1952782.45</v>
      </c>
      <c r="F103" s="20">
        <f>IF(D103&lt;=0," ",IF(D103/C103*100&gt;200,"СВ.200",D103/C103))</f>
        <v>0.81293585195510409</v>
      </c>
      <c r="G103" s="20">
        <f t="shared" si="480"/>
        <v>0.6609770432953247</v>
      </c>
      <c r="H103" s="19">
        <f t="shared" ref="H103:H107" si="489">M103+R103+W103+AB103+AG103+AL103</f>
        <v>779600</v>
      </c>
      <c r="I103" s="19">
        <f t="shared" ref="I103:I107" si="490">N103+S103+X103+AC103+AH103+AM103</f>
        <v>718499.89999999991</v>
      </c>
      <c r="J103" s="16">
        <v>595602.28</v>
      </c>
      <c r="K103" s="20">
        <f t="shared" si="460"/>
        <v>0.92162634684453559</v>
      </c>
      <c r="L103" s="20">
        <f t="shared" si="283"/>
        <v>1.2063417554412315</v>
      </c>
      <c r="M103" s="19">
        <v>460187.27</v>
      </c>
      <c r="N103" s="19">
        <v>426621.68</v>
      </c>
      <c r="O103" s="25">
        <v>259533.09</v>
      </c>
      <c r="P103" s="20">
        <f t="shared" si="382"/>
        <v>0.92706102017989322</v>
      </c>
      <c r="Q103" s="20">
        <f t="shared" si="383"/>
        <v>1.6438045722801666</v>
      </c>
      <c r="R103" s="19"/>
      <c r="S103" s="19"/>
      <c r="T103" s="25"/>
      <c r="U103" s="20" t="str">
        <f t="shared" si="384"/>
        <v xml:space="preserve"> </v>
      </c>
      <c r="V103" s="20" t="str">
        <f t="shared" si="385"/>
        <v xml:space="preserve"> </v>
      </c>
      <c r="W103" s="19"/>
      <c r="X103" s="19"/>
      <c r="Y103" s="25"/>
      <c r="Z103" s="20" t="str">
        <f t="shared" si="386"/>
        <v xml:space="preserve"> </v>
      </c>
      <c r="AA103" s="20" t="str">
        <f t="shared" si="387"/>
        <v xml:space="preserve"> </v>
      </c>
      <c r="AB103" s="19">
        <v>60412.73</v>
      </c>
      <c r="AC103" s="19">
        <v>60412.73</v>
      </c>
      <c r="AD103" s="25">
        <v>81878.91</v>
      </c>
      <c r="AE103" s="20">
        <f t="shared" si="388"/>
        <v>1</v>
      </c>
      <c r="AF103" s="20">
        <f t="shared" si="389"/>
        <v>0.73783016896536602</v>
      </c>
      <c r="AG103" s="19">
        <v>259000</v>
      </c>
      <c r="AH103" s="19">
        <v>231465.49</v>
      </c>
      <c r="AI103" s="25">
        <v>254190.28</v>
      </c>
      <c r="AJ103" s="20">
        <f t="shared" si="390"/>
        <v>0.89368915057915055</v>
      </c>
      <c r="AK103" s="20">
        <f t="shared" si="391"/>
        <v>0.91059929592901823</v>
      </c>
      <c r="AL103" s="19"/>
      <c r="AM103" s="19"/>
      <c r="AN103" s="25"/>
      <c r="AO103" s="20" t="str">
        <f t="shared" si="392"/>
        <v xml:space="preserve"> </v>
      </c>
      <c r="AP103" s="20" t="str">
        <f t="shared" si="393"/>
        <v xml:space="preserve"> </v>
      </c>
      <c r="AQ103" s="19">
        <f t="shared" ref="AQ103:AQ107" si="491">AV103+BA103+BF103+BK103+BP103+BU103+BZ103+CE103+CT103+CY103+DD103+DL103+DQ103</f>
        <v>808156.73</v>
      </c>
      <c r="AR103" s="19">
        <f t="shared" ref="AR103:AR107" si="492">AW103+BB103+BG103+BL103+BQ103+BV103+CA103+CF103+CU103+CZ103+DE103+DI103+DM103+DR103</f>
        <v>572244.47000000009</v>
      </c>
      <c r="AS103" s="34">
        <v>1357180.1700000002</v>
      </c>
      <c r="AT103" s="20">
        <f t="shared" si="394"/>
        <v>0.70808600455508186</v>
      </c>
      <c r="AU103" s="20">
        <f t="shared" si="395"/>
        <v>0.42164222750174724</v>
      </c>
      <c r="AV103" s="19"/>
      <c r="AW103" s="19"/>
      <c r="AX103" s="25"/>
      <c r="AY103" s="20" t="str">
        <f t="shared" si="396"/>
        <v xml:space="preserve"> </v>
      </c>
      <c r="AZ103" s="20" t="str">
        <f t="shared" si="397"/>
        <v xml:space="preserve"> </v>
      </c>
      <c r="BA103" s="19"/>
      <c r="BB103" s="19"/>
      <c r="BC103" s="25"/>
      <c r="BD103" s="20" t="str">
        <f t="shared" si="398"/>
        <v xml:space="preserve"> </v>
      </c>
      <c r="BE103" s="20" t="str">
        <f t="shared" si="399"/>
        <v xml:space="preserve"> </v>
      </c>
      <c r="BF103" s="19">
        <v>608156.73</v>
      </c>
      <c r="BG103" s="19">
        <v>468100.36</v>
      </c>
      <c r="BH103" s="25">
        <v>508999.63</v>
      </c>
      <c r="BI103" s="20">
        <f t="shared" si="400"/>
        <v>0.76970349403187566</v>
      </c>
      <c r="BJ103" s="20">
        <f t="shared" si="401"/>
        <v>0.9196477411977686</v>
      </c>
      <c r="BK103" s="19"/>
      <c r="BL103" s="19"/>
      <c r="BM103" s="25"/>
      <c r="BN103" s="20" t="str">
        <f t="shared" si="402"/>
        <v xml:space="preserve"> </v>
      </c>
      <c r="BO103" s="20" t="str">
        <f t="shared" si="403"/>
        <v xml:space="preserve"> </v>
      </c>
      <c r="BP103" s="19"/>
      <c r="BQ103" s="19"/>
      <c r="BR103" s="25"/>
      <c r="BS103" s="20" t="str">
        <f t="shared" si="404"/>
        <v xml:space="preserve"> </v>
      </c>
      <c r="BT103" s="20" t="str">
        <f t="shared" si="405"/>
        <v xml:space="preserve"> </v>
      </c>
      <c r="BU103" s="19">
        <v>200000</v>
      </c>
      <c r="BV103" s="19">
        <v>104587.18</v>
      </c>
      <c r="BW103" s="25">
        <v>168737.47</v>
      </c>
      <c r="BX103" s="20">
        <f t="shared" si="406"/>
        <v>0.52293590000000001</v>
      </c>
      <c r="BY103" s="20">
        <f t="shared" si="407"/>
        <v>0.61982190440570195</v>
      </c>
      <c r="BZ103" s="19"/>
      <c r="CA103" s="19"/>
      <c r="CB103" s="25">
        <v>679000</v>
      </c>
      <c r="CC103" s="20" t="str">
        <f t="shared" si="408"/>
        <v xml:space="preserve"> </v>
      </c>
      <c r="CD103" s="20">
        <f t="shared" si="409"/>
        <v>0</v>
      </c>
      <c r="CE103" s="19">
        <f t="shared" ref="CE103:CE107" si="493">CJ103+CO103</f>
        <v>0</v>
      </c>
      <c r="CF103" s="19">
        <f t="shared" ref="CF103:CF107" si="494">CK103+CP103</f>
        <v>0</v>
      </c>
      <c r="CG103" s="19"/>
      <c r="CH103" s="20" t="str">
        <f t="shared" si="410"/>
        <v xml:space="preserve"> </v>
      </c>
      <c r="CI103" s="20" t="str">
        <f t="shared" si="411"/>
        <v xml:space="preserve"> </v>
      </c>
      <c r="CJ103" s="19"/>
      <c r="CK103" s="19"/>
      <c r="CL103" s="25"/>
      <c r="CM103" s="20" t="str">
        <f t="shared" si="412"/>
        <v xml:space="preserve"> </v>
      </c>
      <c r="CN103" s="20" t="str">
        <f t="shared" si="413"/>
        <v xml:space="preserve"> </v>
      </c>
      <c r="CO103" s="19"/>
      <c r="CP103" s="19"/>
      <c r="CQ103" s="25"/>
      <c r="CR103" s="20" t="str">
        <f t="shared" si="414"/>
        <v xml:space="preserve"> </v>
      </c>
      <c r="CS103" s="20" t="str">
        <f t="shared" si="415"/>
        <v xml:space="preserve"> </v>
      </c>
      <c r="CT103" s="19"/>
      <c r="CU103" s="19"/>
      <c r="CV103" s="25"/>
      <c r="CW103" s="20" t="str">
        <f t="shared" si="416"/>
        <v xml:space="preserve"> </v>
      </c>
      <c r="CX103" s="20" t="str">
        <f t="shared" si="417"/>
        <v xml:space="preserve"> </v>
      </c>
      <c r="CY103" s="19"/>
      <c r="CZ103" s="19"/>
      <c r="DA103" s="25"/>
      <c r="DB103" s="20" t="str">
        <f t="shared" si="418"/>
        <v xml:space="preserve"> </v>
      </c>
      <c r="DC103" s="20" t="str">
        <f t="shared" si="419"/>
        <v xml:space="preserve"> </v>
      </c>
      <c r="DD103" s="19"/>
      <c r="DE103" s="19"/>
      <c r="DF103" s="25"/>
      <c r="DG103" s="20" t="str">
        <f t="shared" si="420"/>
        <v xml:space="preserve"> </v>
      </c>
      <c r="DH103" s="20" t="str">
        <f t="shared" si="421"/>
        <v xml:space="preserve"> </v>
      </c>
      <c r="DI103" s="19">
        <v>-443.07</v>
      </c>
      <c r="DJ103" s="25">
        <v>443.07</v>
      </c>
      <c r="DK103" s="42">
        <f t="shared" si="343"/>
        <v>-1</v>
      </c>
      <c r="DL103" s="19"/>
      <c r="DM103" s="19"/>
      <c r="DN103" s="25"/>
      <c r="DO103" s="20" t="str">
        <f t="shared" si="422"/>
        <v xml:space="preserve"> </v>
      </c>
      <c r="DP103" s="20" t="str">
        <f t="shared" si="423"/>
        <v xml:space="preserve"> </v>
      </c>
      <c r="DQ103" s="19"/>
      <c r="DR103" s="19"/>
      <c r="DS103" s="25"/>
      <c r="DT103" s="20" t="str">
        <f t="shared" si="424"/>
        <v xml:space="preserve"> </v>
      </c>
      <c r="DU103" s="20" t="str">
        <f t="shared" si="425"/>
        <v xml:space="preserve"> </v>
      </c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</row>
    <row r="104" spans="1:144" s="11" customFormat="1" ht="15.75" customHeight="1" outlineLevel="1" x14ac:dyDescent="0.25">
      <c r="A104" s="10">
        <f t="shared" ref="A104:A107" si="495">A103+1</f>
        <v>83</v>
      </c>
      <c r="B104" s="6" t="s">
        <v>69</v>
      </c>
      <c r="C104" s="19">
        <f t="shared" si="487"/>
        <v>1421136.27</v>
      </c>
      <c r="D104" s="19">
        <f t="shared" si="488"/>
        <v>1403765.1099999999</v>
      </c>
      <c r="E104" s="19">
        <v>1832508.74</v>
      </c>
      <c r="F104" s="20">
        <f>IF(D104&lt;=0," ",IF(D104/C104*100&gt;200,"СВ.200",D104/C104))</f>
        <v>0.98777656980072703</v>
      </c>
      <c r="G104" s="20">
        <f t="shared" si="480"/>
        <v>0.76603460565213999</v>
      </c>
      <c r="H104" s="19">
        <f t="shared" si="489"/>
        <v>1335340.23</v>
      </c>
      <c r="I104" s="19">
        <f t="shared" si="490"/>
        <v>1317969.0699999998</v>
      </c>
      <c r="J104" s="16">
        <v>1498420.46</v>
      </c>
      <c r="K104" s="20">
        <f t="shared" si="460"/>
        <v>0.98699121047225535</v>
      </c>
      <c r="L104" s="20">
        <f t="shared" si="283"/>
        <v>0.87957225971140296</v>
      </c>
      <c r="M104" s="19">
        <v>338496.23</v>
      </c>
      <c r="N104" s="19">
        <v>374020.49</v>
      </c>
      <c r="O104" s="25">
        <v>339214.91</v>
      </c>
      <c r="P104" s="20">
        <f t="shared" si="382"/>
        <v>1.1049472840509922</v>
      </c>
      <c r="Q104" s="20">
        <f t="shared" si="383"/>
        <v>1.1026062798949492</v>
      </c>
      <c r="R104" s="19"/>
      <c r="S104" s="19"/>
      <c r="T104" s="25"/>
      <c r="U104" s="20" t="str">
        <f t="shared" si="384"/>
        <v xml:space="preserve"> </v>
      </c>
      <c r="V104" s="20" t="str">
        <f t="shared" si="385"/>
        <v xml:space="preserve"> </v>
      </c>
      <c r="W104" s="19">
        <v>75000</v>
      </c>
      <c r="X104" s="19">
        <v>67839.19</v>
      </c>
      <c r="Y104" s="25">
        <v>84421.58</v>
      </c>
      <c r="Z104" s="20">
        <f t="shared" si="386"/>
        <v>0.90452253333333332</v>
      </c>
      <c r="AA104" s="20">
        <f t="shared" si="387"/>
        <v>0.80357640783316309</v>
      </c>
      <c r="AB104" s="19">
        <v>61000</v>
      </c>
      <c r="AC104" s="19">
        <v>90078.81</v>
      </c>
      <c r="AD104" s="25">
        <v>74728.72</v>
      </c>
      <c r="AE104" s="20">
        <f t="shared" si="388"/>
        <v>1.4767018032786885</v>
      </c>
      <c r="AF104" s="20">
        <f t="shared" si="389"/>
        <v>1.2054108514102744</v>
      </c>
      <c r="AG104" s="19">
        <v>860844</v>
      </c>
      <c r="AH104" s="19">
        <v>786030.58</v>
      </c>
      <c r="AI104" s="25">
        <v>1000055.25</v>
      </c>
      <c r="AJ104" s="20">
        <f t="shared" si="390"/>
        <v>0.91309294134593488</v>
      </c>
      <c r="AK104" s="20">
        <f t="shared" si="391"/>
        <v>0.78598715420972987</v>
      </c>
      <c r="AL104" s="19"/>
      <c r="AM104" s="19"/>
      <c r="AN104" s="25"/>
      <c r="AO104" s="20" t="str">
        <f t="shared" si="392"/>
        <v xml:space="preserve"> </v>
      </c>
      <c r="AP104" s="20" t="str">
        <f t="shared" si="393"/>
        <v xml:space="preserve"> </v>
      </c>
      <c r="AQ104" s="19">
        <f t="shared" si="491"/>
        <v>85796.040000000008</v>
      </c>
      <c r="AR104" s="19">
        <f t="shared" si="492"/>
        <v>85796.040000000008</v>
      </c>
      <c r="AS104" s="34">
        <v>334088.28000000003</v>
      </c>
      <c r="AT104" s="20">
        <f t="shared" si="394"/>
        <v>1</v>
      </c>
      <c r="AU104" s="20">
        <f t="shared" si="395"/>
        <v>0.25680649437927006</v>
      </c>
      <c r="AV104" s="19"/>
      <c r="AW104" s="19"/>
      <c r="AX104" s="25"/>
      <c r="AY104" s="20" t="str">
        <f t="shared" si="396"/>
        <v xml:space="preserve"> </v>
      </c>
      <c r="AZ104" s="20" t="str">
        <f t="shared" si="397"/>
        <v xml:space="preserve"> </v>
      </c>
      <c r="BA104" s="19">
        <v>17746.04</v>
      </c>
      <c r="BB104" s="19">
        <v>17746.04</v>
      </c>
      <c r="BC104" s="25">
        <v>17746.04</v>
      </c>
      <c r="BD104" s="20">
        <f t="shared" si="398"/>
        <v>1</v>
      </c>
      <c r="BE104" s="20">
        <f t="shared" si="399"/>
        <v>1</v>
      </c>
      <c r="BF104" s="19"/>
      <c r="BG104" s="19"/>
      <c r="BH104" s="25"/>
      <c r="BI104" s="20" t="str">
        <f t="shared" si="400"/>
        <v xml:space="preserve"> </v>
      </c>
      <c r="BJ104" s="20" t="str">
        <f t="shared" si="401"/>
        <v xml:space="preserve"> </v>
      </c>
      <c r="BK104" s="19"/>
      <c r="BL104" s="19"/>
      <c r="BM104" s="25"/>
      <c r="BN104" s="20" t="str">
        <f t="shared" si="402"/>
        <v xml:space="preserve"> </v>
      </c>
      <c r="BO104" s="20" t="str">
        <f t="shared" si="403"/>
        <v xml:space="preserve"> </v>
      </c>
      <c r="BP104" s="19"/>
      <c r="BQ104" s="19"/>
      <c r="BR104" s="25"/>
      <c r="BS104" s="20" t="str">
        <f t="shared" si="404"/>
        <v xml:space="preserve"> </v>
      </c>
      <c r="BT104" s="20" t="str">
        <f t="shared" si="405"/>
        <v xml:space="preserve"> </v>
      </c>
      <c r="BU104" s="19">
        <v>50050</v>
      </c>
      <c r="BV104" s="19">
        <v>50050</v>
      </c>
      <c r="BW104" s="25">
        <v>65580</v>
      </c>
      <c r="BX104" s="20">
        <f t="shared" si="406"/>
        <v>1</v>
      </c>
      <c r="BY104" s="20">
        <f t="shared" si="407"/>
        <v>0.76318999695028977</v>
      </c>
      <c r="BZ104" s="19"/>
      <c r="CA104" s="19"/>
      <c r="CB104" s="25">
        <v>246000</v>
      </c>
      <c r="CC104" s="20" t="str">
        <f t="shared" si="408"/>
        <v xml:space="preserve"> </v>
      </c>
      <c r="CD104" s="20">
        <f t="shared" si="409"/>
        <v>0</v>
      </c>
      <c r="CE104" s="19">
        <f t="shared" si="493"/>
        <v>0</v>
      </c>
      <c r="CF104" s="19">
        <f t="shared" si="494"/>
        <v>0</v>
      </c>
      <c r="CG104" s="19"/>
      <c r="CH104" s="20" t="str">
        <f t="shared" si="410"/>
        <v xml:space="preserve"> </v>
      </c>
      <c r="CI104" s="20" t="str">
        <f t="shared" si="411"/>
        <v xml:space="preserve"> </v>
      </c>
      <c r="CJ104" s="19"/>
      <c r="CK104" s="19"/>
      <c r="CL104" s="25"/>
      <c r="CM104" s="20" t="str">
        <f t="shared" si="412"/>
        <v xml:space="preserve"> </v>
      </c>
      <c r="CN104" s="20" t="str">
        <f t="shared" si="413"/>
        <v xml:space="preserve"> </v>
      </c>
      <c r="CO104" s="19"/>
      <c r="CP104" s="19"/>
      <c r="CQ104" s="25"/>
      <c r="CR104" s="20" t="str">
        <f t="shared" si="414"/>
        <v xml:space="preserve"> </v>
      </c>
      <c r="CS104" s="20" t="str">
        <f t="shared" si="415"/>
        <v xml:space="preserve"> </v>
      </c>
      <c r="CT104" s="19"/>
      <c r="CU104" s="19"/>
      <c r="CV104" s="25"/>
      <c r="CW104" s="20" t="str">
        <f t="shared" si="416"/>
        <v xml:space="preserve"> </v>
      </c>
      <c r="CX104" s="20" t="str">
        <f t="shared" si="417"/>
        <v xml:space="preserve"> </v>
      </c>
      <c r="CY104" s="19"/>
      <c r="CZ104" s="19"/>
      <c r="DA104" s="25"/>
      <c r="DB104" s="20" t="str">
        <f t="shared" si="418"/>
        <v xml:space="preserve"> </v>
      </c>
      <c r="DC104" s="20" t="str">
        <f t="shared" si="419"/>
        <v xml:space="preserve"> </v>
      </c>
      <c r="DD104" s="19"/>
      <c r="DE104" s="19"/>
      <c r="DF104" s="25"/>
      <c r="DG104" s="20" t="str">
        <f t="shared" si="420"/>
        <v xml:space="preserve"> </v>
      </c>
      <c r="DH104" s="20" t="str">
        <f t="shared" si="421"/>
        <v xml:space="preserve"> </v>
      </c>
      <c r="DI104" s="19"/>
      <c r="DJ104" s="25"/>
      <c r="DK104" s="42" t="str">
        <f t="shared" si="343"/>
        <v xml:space="preserve"> </v>
      </c>
      <c r="DL104" s="19"/>
      <c r="DM104" s="19"/>
      <c r="DN104" s="25">
        <v>4762.24</v>
      </c>
      <c r="DO104" s="20" t="str">
        <f t="shared" si="422"/>
        <v xml:space="preserve"> </v>
      </c>
      <c r="DP104" s="20">
        <f t="shared" si="423"/>
        <v>0</v>
      </c>
      <c r="DQ104" s="19">
        <v>18000</v>
      </c>
      <c r="DR104" s="19">
        <v>18000</v>
      </c>
      <c r="DS104" s="25"/>
      <c r="DT104" s="20">
        <f t="shared" si="424"/>
        <v>1</v>
      </c>
      <c r="DU104" s="20" t="str">
        <f t="shared" si="425"/>
        <v xml:space="preserve"> </v>
      </c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</row>
    <row r="105" spans="1:144" s="11" customFormat="1" ht="15" customHeight="1" outlineLevel="1" x14ac:dyDescent="0.25">
      <c r="A105" s="10">
        <f t="shared" si="495"/>
        <v>84</v>
      </c>
      <c r="B105" s="6" t="s">
        <v>31</v>
      </c>
      <c r="C105" s="19">
        <f t="shared" si="487"/>
        <v>912999.84</v>
      </c>
      <c r="D105" s="19">
        <f t="shared" si="488"/>
        <v>862233.19000000006</v>
      </c>
      <c r="E105" s="39">
        <v>1085363.6100000001</v>
      </c>
      <c r="F105" s="20">
        <f>IF(D105&lt;=0," ",IF(D105/C105*100&gt;200,"СВ.200",D105/C105))</f>
        <v>0.94439577338808744</v>
      </c>
      <c r="G105" s="20">
        <f t="shared" si="480"/>
        <v>0.79441873861976997</v>
      </c>
      <c r="H105" s="19">
        <f t="shared" si="489"/>
        <v>832712.13</v>
      </c>
      <c r="I105" s="19">
        <f t="shared" si="490"/>
        <v>798480.14</v>
      </c>
      <c r="J105" s="16">
        <v>1011410.1499999999</v>
      </c>
      <c r="K105" s="20">
        <f t="shared" si="460"/>
        <v>0.95889096751839076</v>
      </c>
      <c r="L105" s="20">
        <f t="shared" si="283"/>
        <v>0.78947214441144387</v>
      </c>
      <c r="M105" s="19">
        <v>162476.32</v>
      </c>
      <c r="N105" s="19">
        <v>179593.75</v>
      </c>
      <c r="O105" s="25">
        <v>127344.94</v>
      </c>
      <c r="P105" s="20">
        <f t="shared" si="382"/>
        <v>1.1053533831883933</v>
      </c>
      <c r="Q105" s="20">
        <f t="shared" si="383"/>
        <v>1.4102935695756738</v>
      </c>
      <c r="R105" s="19"/>
      <c r="S105" s="19"/>
      <c r="T105" s="25"/>
      <c r="U105" s="20" t="str">
        <f t="shared" si="384"/>
        <v xml:space="preserve"> </v>
      </c>
      <c r="V105" s="20" t="str">
        <f t="shared" si="385"/>
        <v xml:space="preserve"> </v>
      </c>
      <c r="W105" s="19">
        <v>7056.9</v>
      </c>
      <c r="X105" s="19">
        <v>7056.9</v>
      </c>
      <c r="Y105" s="25">
        <v>22.5</v>
      </c>
      <c r="Z105" s="20">
        <f t="shared" si="386"/>
        <v>1</v>
      </c>
      <c r="AA105" s="20" t="str">
        <f t="shared" si="387"/>
        <v>св.200</v>
      </c>
      <c r="AB105" s="19">
        <v>70178.91</v>
      </c>
      <c r="AC105" s="19">
        <v>75791.37</v>
      </c>
      <c r="AD105" s="25">
        <v>69575.649999999994</v>
      </c>
      <c r="AE105" s="20">
        <f t="shared" si="388"/>
        <v>1.079973598905996</v>
      </c>
      <c r="AF105" s="20">
        <f t="shared" si="389"/>
        <v>1.0893375771552261</v>
      </c>
      <c r="AG105" s="19">
        <v>593000</v>
      </c>
      <c r="AH105" s="19">
        <v>536038.12</v>
      </c>
      <c r="AI105" s="25">
        <v>814467.06</v>
      </c>
      <c r="AJ105" s="20">
        <f t="shared" si="390"/>
        <v>0.90394286677908942</v>
      </c>
      <c r="AK105" s="20">
        <f t="shared" si="391"/>
        <v>0.65814585552422455</v>
      </c>
      <c r="AL105" s="19"/>
      <c r="AM105" s="19"/>
      <c r="AN105" s="25"/>
      <c r="AO105" s="20" t="str">
        <f t="shared" si="392"/>
        <v xml:space="preserve"> </v>
      </c>
      <c r="AP105" s="20" t="str">
        <f t="shared" si="393"/>
        <v xml:space="preserve"> </v>
      </c>
      <c r="AQ105" s="19">
        <f t="shared" si="491"/>
        <v>80287.710000000006</v>
      </c>
      <c r="AR105" s="19">
        <f t="shared" si="492"/>
        <v>63753.05</v>
      </c>
      <c r="AS105" s="34">
        <v>73953.460000000006</v>
      </c>
      <c r="AT105" s="20">
        <f t="shared" si="394"/>
        <v>0.7940573968294774</v>
      </c>
      <c r="AU105" s="20">
        <f t="shared" si="395"/>
        <v>0.86206987475636698</v>
      </c>
      <c r="AV105" s="19"/>
      <c r="AW105" s="19"/>
      <c r="AX105" s="25"/>
      <c r="AY105" s="20" t="str">
        <f t="shared" si="396"/>
        <v xml:space="preserve"> </v>
      </c>
      <c r="AZ105" s="20" t="str">
        <f t="shared" si="397"/>
        <v xml:space="preserve"> </v>
      </c>
      <c r="BA105" s="19"/>
      <c r="BB105" s="19"/>
      <c r="BC105" s="25"/>
      <c r="BD105" s="20" t="str">
        <f t="shared" si="398"/>
        <v xml:space="preserve"> </v>
      </c>
      <c r="BE105" s="20" t="str">
        <f t="shared" si="399"/>
        <v xml:space="preserve"> </v>
      </c>
      <c r="BF105" s="19"/>
      <c r="BG105" s="19"/>
      <c r="BH105" s="25"/>
      <c r="BI105" s="20" t="str">
        <f t="shared" si="400"/>
        <v xml:space="preserve"> </v>
      </c>
      <c r="BJ105" s="20" t="str">
        <f t="shared" si="401"/>
        <v xml:space="preserve"> </v>
      </c>
      <c r="BK105" s="19"/>
      <c r="BL105" s="19"/>
      <c r="BM105" s="25"/>
      <c r="BN105" s="20" t="str">
        <f t="shared" si="402"/>
        <v xml:space="preserve"> </v>
      </c>
      <c r="BO105" s="20" t="str">
        <f t="shared" si="403"/>
        <v xml:space="preserve"> </v>
      </c>
      <c r="BP105" s="19"/>
      <c r="BQ105" s="19"/>
      <c r="BR105" s="25"/>
      <c r="BS105" s="20" t="str">
        <f t="shared" si="404"/>
        <v xml:space="preserve"> </v>
      </c>
      <c r="BT105" s="20" t="str">
        <f t="shared" si="405"/>
        <v xml:space="preserve"> </v>
      </c>
      <c r="BU105" s="19">
        <v>80282.64</v>
      </c>
      <c r="BV105" s="19">
        <v>63747.98</v>
      </c>
      <c r="BW105" s="25">
        <v>73941.36</v>
      </c>
      <c r="BX105" s="20">
        <f t="shared" si="406"/>
        <v>0.79404439116601055</v>
      </c>
      <c r="BY105" s="20">
        <f t="shared" si="407"/>
        <v>0.86214237877150224</v>
      </c>
      <c r="BZ105" s="19"/>
      <c r="CA105" s="19"/>
      <c r="CB105" s="25"/>
      <c r="CC105" s="20" t="str">
        <f t="shared" si="408"/>
        <v xml:space="preserve"> </v>
      </c>
      <c r="CD105" s="20" t="str">
        <f t="shared" si="409"/>
        <v xml:space="preserve"> </v>
      </c>
      <c r="CE105" s="19">
        <f t="shared" si="493"/>
        <v>0</v>
      </c>
      <c r="CF105" s="19">
        <f t="shared" si="494"/>
        <v>0</v>
      </c>
      <c r="CG105" s="19"/>
      <c r="CH105" s="20" t="str">
        <f t="shared" si="410"/>
        <v xml:space="preserve"> </v>
      </c>
      <c r="CI105" s="20" t="str">
        <f t="shared" si="411"/>
        <v xml:space="preserve"> </v>
      </c>
      <c r="CJ105" s="19"/>
      <c r="CK105" s="19"/>
      <c r="CL105" s="25"/>
      <c r="CM105" s="20" t="str">
        <f t="shared" si="412"/>
        <v xml:space="preserve"> </v>
      </c>
      <c r="CN105" s="20" t="str">
        <f t="shared" si="413"/>
        <v xml:space="preserve"> </v>
      </c>
      <c r="CO105" s="19"/>
      <c r="CP105" s="19"/>
      <c r="CQ105" s="25"/>
      <c r="CR105" s="20" t="str">
        <f t="shared" si="414"/>
        <v xml:space="preserve"> </v>
      </c>
      <c r="CS105" s="20" t="str">
        <f t="shared" si="415"/>
        <v xml:space="preserve"> </v>
      </c>
      <c r="CT105" s="19"/>
      <c r="CU105" s="19"/>
      <c r="CV105" s="25"/>
      <c r="CW105" s="20" t="str">
        <f t="shared" si="416"/>
        <v xml:space="preserve"> </v>
      </c>
      <c r="CX105" s="20" t="str">
        <f t="shared" si="417"/>
        <v xml:space="preserve"> </v>
      </c>
      <c r="CY105" s="19"/>
      <c r="CZ105" s="19"/>
      <c r="DA105" s="25"/>
      <c r="DB105" s="20" t="str">
        <f t="shared" si="418"/>
        <v xml:space="preserve"> </v>
      </c>
      <c r="DC105" s="20" t="str">
        <f t="shared" si="419"/>
        <v xml:space="preserve"> </v>
      </c>
      <c r="DD105" s="19"/>
      <c r="DE105" s="19"/>
      <c r="DF105" s="25"/>
      <c r="DG105" s="20" t="str">
        <f t="shared" si="420"/>
        <v xml:space="preserve"> </v>
      </c>
      <c r="DH105" s="20" t="str">
        <f t="shared" si="421"/>
        <v xml:space="preserve"> </v>
      </c>
      <c r="DI105" s="19"/>
      <c r="DJ105" s="25"/>
      <c r="DK105" s="42" t="str">
        <f t="shared" si="343"/>
        <v xml:space="preserve"> </v>
      </c>
      <c r="DL105" s="19">
        <v>5.07</v>
      </c>
      <c r="DM105" s="19">
        <v>5.07</v>
      </c>
      <c r="DN105" s="25">
        <v>12.1</v>
      </c>
      <c r="DO105" s="20">
        <f t="shared" si="422"/>
        <v>1</v>
      </c>
      <c r="DP105" s="20">
        <f t="shared" si="423"/>
        <v>0.41900826446280998</v>
      </c>
      <c r="DQ105" s="19"/>
      <c r="DR105" s="19"/>
      <c r="DS105" s="25"/>
      <c r="DT105" s="20" t="str">
        <f t="shared" si="424"/>
        <v xml:space="preserve"> </v>
      </c>
      <c r="DU105" s="20" t="str">
        <f t="shared" si="425"/>
        <v xml:space="preserve"> </v>
      </c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</row>
    <row r="106" spans="1:144" s="11" customFormat="1" ht="15.75" customHeight="1" outlineLevel="1" x14ac:dyDescent="0.25">
      <c r="A106" s="10">
        <f t="shared" si="495"/>
        <v>85</v>
      </c>
      <c r="B106" s="6" t="s">
        <v>102</v>
      </c>
      <c r="C106" s="19">
        <f t="shared" si="487"/>
        <v>1091000</v>
      </c>
      <c r="D106" s="19">
        <f t="shared" si="488"/>
        <v>1169600.42</v>
      </c>
      <c r="E106" s="19">
        <v>1107929.8600000001</v>
      </c>
      <c r="F106" s="20">
        <f>IF(D106&lt;=0," ",IF(D106/C106*100&gt;200,"СВ.200",D106/C106))</f>
        <v>1.0720443813015581</v>
      </c>
      <c r="G106" s="20">
        <f t="shared" si="480"/>
        <v>1.0556628738212723</v>
      </c>
      <c r="H106" s="19">
        <f t="shared" si="489"/>
        <v>981000</v>
      </c>
      <c r="I106" s="19">
        <f t="shared" si="490"/>
        <v>1006433.1</v>
      </c>
      <c r="J106" s="16">
        <v>1000978.13</v>
      </c>
      <c r="K106" s="20">
        <f t="shared" si="460"/>
        <v>1.0259256880733945</v>
      </c>
      <c r="L106" s="20">
        <f t="shared" si="283"/>
        <v>1.0054496395440726</v>
      </c>
      <c r="M106" s="19">
        <v>360000</v>
      </c>
      <c r="N106" s="19">
        <v>415472.89</v>
      </c>
      <c r="O106" s="25">
        <v>232816.39</v>
      </c>
      <c r="P106" s="20">
        <f t="shared" si="382"/>
        <v>1.1540913611111112</v>
      </c>
      <c r="Q106" s="20">
        <f t="shared" si="383"/>
        <v>1.784551723355903</v>
      </c>
      <c r="R106" s="19"/>
      <c r="S106" s="19"/>
      <c r="T106" s="25"/>
      <c r="U106" s="20" t="str">
        <f t="shared" si="384"/>
        <v xml:space="preserve"> </v>
      </c>
      <c r="V106" s="20" t="str">
        <f t="shared" si="385"/>
        <v xml:space="preserve"> </v>
      </c>
      <c r="W106" s="19">
        <v>138000</v>
      </c>
      <c r="X106" s="19">
        <v>80791.8</v>
      </c>
      <c r="Y106" s="25">
        <v>128702.89</v>
      </c>
      <c r="Z106" s="20">
        <f t="shared" si="386"/>
        <v>0.58544782608695656</v>
      </c>
      <c r="AA106" s="20">
        <f t="shared" si="387"/>
        <v>0.62773881767534512</v>
      </c>
      <c r="AB106" s="19">
        <v>23000</v>
      </c>
      <c r="AC106" s="19">
        <v>30384.77</v>
      </c>
      <c r="AD106" s="25">
        <v>39962.629999999997</v>
      </c>
      <c r="AE106" s="20">
        <f t="shared" si="388"/>
        <v>1.3210769565217391</v>
      </c>
      <c r="AF106" s="20">
        <f t="shared" si="389"/>
        <v>0.76032958791751204</v>
      </c>
      <c r="AG106" s="19">
        <v>460000</v>
      </c>
      <c r="AH106" s="19">
        <v>479783.64</v>
      </c>
      <c r="AI106" s="25">
        <v>599496.22</v>
      </c>
      <c r="AJ106" s="20">
        <f t="shared" si="390"/>
        <v>1.0430079130434784</v>
      </c>
      <c r="AK106" s="20">
        <f t="shared" si="391"/>
        <v>0.80031136810170389</v>
      </c>
      <c r="AL106" s="19"/>
      <c r="AM106" s="19"/>
      <c r="AN106" s="25"/>
      <c r="AO106" s="20" t="str">
        <f t="shared" si="392"/>
        <v xml:space="preserve"> </v>
      </c>
      <c r="AP106" s="20" t="str">
        <f t="shared" si="393"/>
        <v xml:space="preserve"> </v>
      </c>
      <c r="AQ106" s="19">
        <f t="shared" si="491"/>
        <v>110000</v>
      </c>
      <c r="AR106" s="19">
        <f t="shared" si="492"/>
        <v>163167.32</v>
      </c>
      <c r="AS106" s="34">
        <v>106951.72999999998</v>
      </c>
      <c r="AT106" s="20">
        <f t="shared" si="394"/>
        <v>1.4833392727272727</v>
      </c>
      <c r="AU106" s="20">
        <f t="shared" si="395"/>
        <v>1.5256164626790052</v>
      </c>
      <c r="AV106" s="19"/>
      <c r="AW106" s="19"/>
      <c r="AX106" s="25"/>
      <c r="AY106" s="20" t="str">
        <f t="shared" si="396"/>
        <v xml:space="preserve"> </v>
      </c>
      <c r="AZ106" s="20" t="str">
        <f t="shared" si="397"/>
        <v xml:space="preserve"> </v>
      </c>
      <c r="BA106" s="19">
        <v>80000</v>
      </c>
      <c r="BB106" s="19">
        <v>118297.92</v>
      </c>
      <c r="BC106" s="25">
        <v>61811.519999999997</v>
      </c>
      <c r="BD106" s="20">
        <f t="shared" si="398"/>
        <v>1.4787239999999999</v>
      </c>
      <c r="BE106" s="20">
        <f t="shared" si="399"/>
        <v>1.9138490689114263</v>
      </c>
      <c r="BF106" s="19"/>
      <c r="BG106" s="19"/>
      <c r="BH106" s="25"/>
      <c r="BI106" s="20" t="str">
        <f t="shared" si="400"/>
        <v xml:space="preserve"> </v>
      </c>
      <c r="BJ106" s="20" t="str">
        <f t="shared" si="401"/>
        <v xml:space="preserve"> </v>
      </c>
      <c r="BK106" s="19"/>
      <c r="BL106" s="19"/>
      <c r="BM106" s="25"/>
      <c r="BN106" s="20" t="str">
        <f t="shared" si="402"/>
        <v xml:space="preserve"> </v>
      </c>
      <c r="BO106" s="20" t="str">
        <f t="shared" si="403"/>
        <v xml:space="preserve"> </v>
      </c>
      <c r="BP106" s="19"/>
      <c r="BQ106" s="19"/>
      <c r="BR106" s="25"/>
      <c r="BS106" s="20" t="str">
        <f t="shared" si="404"/>
        <v xml:space="preserve"> </v>
      </c>
      <c r="BT106" s="20" t="str">
        <f t="shared" si="405"/>
        <v xml:space="preserve"> </v>
      </c>
      <c r="BU106" s="19">
        <v>30000</v>
      </c>
      <c r="BV106" s="19">
        <v>44869.4</v>
      </c>
      <c r="BW106" s="25">
        <v>42405.78</v>
      </c>
      <c r="BX106" s="20">
        <f t="shared" si="406"/>
        <v>1.4956466666666668</v>
      </c>
      <c r="BY106" s="20">
        <f t="shared" si="407"/>
        <v>1.058096325548074</v>
      </c>
      <c r="BZ106" s="19"/>
      <c r="CA106" s="19"/>
      <c r="CB106" s="25"/>
      <c r="CC106" s="20" t="str">
        <f t="shared" si="408"/>
        <v xml:space="preserve"> </v>
      </c>
      <c r="CD106" s="20" t="str">
        <f t="shared" si="409"/>
        <v xml:space="preserve"> </v>
      </c>
      <c r="CE106" s="19">
        <f t="shared" si="493"/>
        <v>0</v>
      </c>
      <c r="CF106" s="19">
        <f t="shared" si="494"/>
        <v>0</v>
      </c>
      <c r="CG106" s="19"/>
      <c r="CH106" s="20" t="str">
        <f t="shared" si="410"/>
        <v xml:space="preserve"> </v>
      </c>
      <c r="CI106" s="20" t="str">
        <f t="shared" si="411"/>
        <v xml:space="preserve"> </v>
      </c>
      <c r="CJ106" s="19"/>
      <c r="CK106" s="19"/>
      <c r="CL106" s="25"/>
      <c r="CM106" s="20" t="str">
        <f t="shared" si="412"/>
        <v xml:space="preserve"> </v>
      </c>
      <c r="CN106" s="20" t="str">
        <f t="shared" si="413"/>
        <v xml:space="preserve"> </v>
      </c>
      <c r="CO106" s="19"/>
      <c r="CP106" s="19"/>
      <c r="CQ106" s="25"/>
      <c r="CR106" s="20" t="str">
        <f t="shared" si="414"/>
        <v xml:space="preserve"> </v>
      </c>
      <c r="CS106" s="20" t="str">
        <f t="shared" si="415"/>
        <v xml:space="preserve"> </v>
      </c>
      <c r="CT106" s="19"/>
      <c r="CU106" s="19"/>
      <c r="CV106" s="25"/>
      <c r="CW106" s="20" t="str">
        <f t="shared" si="416"/>
        <v xml:space="preserve"> </v>
      </c>
      <c r="CX106" s="20" t="str">
        <f t="shared" si="417"/>
        <v xml:space="preserve"> </v>
      </c>
      <c r="CY106" s="19"/>
      <c r="CZ106" s="19"/>
      <c r="DA106" s="25"/>
      <c r="DB106" s="20" t="str">
        <f t="shared" si="418"/>
        <v xml:space="preserve"> </v>
      </c>
      <c r="DC106" s="20" t="str">
        <f t="shared" si="419"/>
        <v xml:space="preserve"> </v>
      </c>
      <c r="DD106" s="19"/>
      <c r="DE106" s="19"/>
      <c r="DF106" s="25"/>
      <c r="DG106" s="20" t="str">
        <f t="shared" si="420"/>
        <v xml:space="preserve"> </v>
      </c>
      <c r="DH106" s="20" t="str">
        <f t="shared" si="421"/>
        <v xml:space="preserve"> </v>
      </c>
      <c r="DI106" s="19"/>
      <c r="DJ106" s="25"/>
      <c r="DK106" s="42" t="str">
        <f t="shared" si="343"/>
        <v xml:space="preserve"> </v>
      </c>
      <c r="DL106" s="19"/>
      <c r="DM106" s="19"/>
      <c r="DN106" s="25">
        <v>2734.43</v>
      </c>
      <c r="DO106" s="20" t="str">
        <f t="shared" si="422"/>
        <v xml:space="preserve"> </v>
      </c>
      <c r="DP106" s="20">
        <f t="shared" si="423"/>
        <v>0</v>
      </c>
      <c r="DQ106" s="19"/>
      <c r="DR106" s="19"/>
      <c r="DS106" s="25"/>
      <c r="DT106" s="20" t="str">
        <f t="shared" si="424"/>
        <v xml:space="preserve"> </v>
      </c>
      <c r="DU106" s="20" t="str">
        <f t="shared" si="425"/>
        <v xml:space="preserve"> </v>
      </c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</row>
    <row r="107" spans="1:144" s="43" customFormat="1" ht="15.75" customHeight="1" outlineLevel="1" x14ac:dyDescent="0.25">
      <c r="A107" s="40">
        <f t="shared" si="495"/>
        <v>86</v>
      </c>
      <c r="B107" s="41" t="s">
        <v>26</v>
      </c>
      <c r="C107" s="19">
        <f t="shared" si="487"/>
        <v>1217163.19</v>
      </c>
      <c r="D107" s="19">
        <f t="shared" si="488"/>
        <v>1188776.74</v>
      </c>
      <c r="E107" s="19">
        <v>770377.12</v>
      </c>
      <c r="F107" s="42">
        <f>IF(D107&lt;=0," ",IF(D107/C107*100&gt;200,"СВ.200",D107/C107))</f>
        <v>0.97667818889593605</v>
      </c>
      <c r="G107" s="42">
        <f t="shared" si="480"/>
        <v>1.5431101328658359</v>
      </c>
      <c r="H107" s="19">
        <f t="shared" si="489"/>
        <v>955483.15</v>
      </c>
      <c r="I107" s="19">
        <f t="shared" si="490"/>
        <v>947759.57000000007</v>
      </c>
      <c r="J107" s="16">
        <v>637815.04000000004</v>
      </c>
      <c r="K107" s="42">
        <f t="shared" si="460"/>
        <v>0.99191657121321297</v>
      </c>
      <c r="L107" s="42">
        <f t="shared" si="283"/>
        <v>1.485947352386046</v>
      </c>
      <c r="M107" s="39">
        <v>247961.95</v>
      </c>
      <c r="N107" s="39">
        <v>296765.34000000003</v>
      </c>
      <c r="O107" s="25">
        <v>208609.08</v>
      </c>
      <c r="P107" s="42">
        <f t="shared" si="382"/>
        <v>1.1968180601902834</v>
      </c>
      <c r="Q107" s="42">
        <f t="shared" si="383"/>
        <v>1.4225907136928078</v>
      </c>
      <c r="R107" s="39"/>
      <c r="S107" s="39"/>
      <c r="T107" s="25"/>
      <c r="U107" s="42" t="str">
        <f t="shared" si="384"/>
        <v xml:space="preserve"> </v>
      </c>
      <c r="V107" s="42" t="str">
        <f t="shared" si="385"/>
        <v xml:space="preserve"> </v>
      </c>
      <c r="W107" s="39">
        <v>2521.1999999999998</v>
      </c>
      <c r="X107" s="39">
        <v>2521.1999999999998</v>
      </c>
      <c r="Y107" s="25">
        <v>-93000</v>
      </c>
      <c r="Z107" s="42">
        <f t="shared" si="386"/>
        <v>1</v>
      </c>
      <c r="AA107" s="42">
        <f t="shared" si="387"/>
        <v>-2.7109677419354838E-2</v>
      </c>
      <c r="AB107" s="39">
        <v>60000</v>
      </c>
      <c r="AC107" s="39">
        <v>136729.41</v>
      </c>
      <c r="AD107" s="25">
        <v>39863.269999999997</v>
      </c>
      <c r="AE107" s="42" t="str">
        <f t="shared" si="388"/>
        <v>СВ.200</v>
      </c>
      <c r="AF107" s="42" t="str">
        <f t="shared" si="389"/>
        <v>св.200</v>
      </c>
      <c r="AG107" s="39">
        <v>645000</v>
      </c>
      <c r="AH107" s="39">
        <v>511743.62</v>
      </c>
      <c r="AI107" s="25">
        <v>482342.69</v>
      </c>
      <c r="AJ107" s="42">
        <f t="shared" si="390"/>
        <v>0.79340096124031012</v>
      </c>
      <c r="AK107" s="42">
        <f t="shared" si="391"/>
        <v>1.0609544429915585</v>
      </c>
      <c r="AL107" s="39"/>
      <c r="AM107" s="39"/>
      <c r="AN107" s="25"/>
      <c r="AO107" s="42" t="str">
        <f t="shared" si="392"/>
        <v xml:space="preserve"> </v>
      </c>
      <c r="AP107" s="42" t="str">
        <f t="shared" si="393"/>
        <v xml:space="preserve"> </v>
      </c>
      <c r="AQ107" s="19">
        <f t="shared" si="491"/>
        <v>261680.04</v>
      </c>
      <c r="AR107" s="19">
        <f t="shared" si="492"/>
        <v>241017.16999999998</v>
      </c>
      <c r="AS107" s="34">
        <v>132562.07999999999</v>
      </c>
      <c r="AT107" s="42">
        <f t="shared" si="394"/>
        <v>0.92103765346413113</v>
      </c>
      <c r="AU107" s="42">
        <f t="shared" si="395"/>
        <v>1.8181456567368286</v>
      </c>
      <c r="AV107" s="39"/>
      <c r="AW107" s="39"/>
      <c r="AX107" s="25"/>
      <c r="AY107" s="42" t="str">
        <f t="shared" si="396"/>
        <v xml:space="preserve"> </v>
      </c>
      <c r="AZ107" s="42" t="str">
        <f t="shared" si="397"/>
        <v xml:space="preserve"> </v>
      </c>
      <c r="BA107" s="39">
        <v>60650</v>
      </c>
      <c r="BB107" s="39">
        <v>59517.96</v>
      </c>
      <c r="BC107" s="25">
        <v>59517.99</v>
      </c>
      <c r="BD107" s="42">
        <f t="shared" si="398"/>
        <v>0.98133487221764215</v>
      </c>
      <c r="BE107" s="42">
        <f t="shared" si="399"/>
        <v>0.99999949595072013</v>
      </c>
      <c r="BF107" s="39"/>
      <c r="BG107" s="39"/>
      <c r="BH107" s="25"/>
      <c r="BI107" s="42" t="str">
        <f t="shared" si="400"/>
        <v xml:space="preserve"> </v>
      </c>
      <c r="BJ107" s="42" t="str">
        <f t="shared" si="401"/>
        <v xml:space="preserve"> </v>
      </c>
      <c r="BK107" s="39"/>
      <c r="BL107" s="39"/>
      <c r="BM107" s="25"/>
      <c r="BN107" s="42" t="str">
        <f t="shared" si="402"/>
        <v xml:space="preserve"> </v>
      </c>
      <c r="BO107" s="42" t="str">
        <f t="shared" si="403"/>
        <v xml:space="preserve"> </v>
      </c>
      <c r="BP107" s="39"/>
      <c r="BQ107" s="39"/>
      <c r="BR107" s="25"/>
      <c r="BS107" s="42" t="str">
        <f t="shared" si="404"/>
        <v xml:space="preserve"> </v>
      </c>
      <c r="BT107" s="42" t="str">
        <f t="shared" si="405"/>
        <v xml:space="preserve"> </v>
      </c>
      <c r="BU107" s="39">
        <v>72000</v>
      </c>
      <c r="BV107" s="39">
        <v>52469.17</v>
      </c>
      <c r="BW107" s="25">
        <v>44923.34</v>
      </c>
      <c r="BX107" s="42">
        <f t="shared" si="406"/>
        <v>0.72873847222222221</v>
      </c>
      <c r="BY107" s="42">
        <f t="shared" si="407"/>
        <v>1.1679712594833778</v>
      </c>
      <c r="BZ107" s="39">
        <v>3081.39</v>
      </c>
      <c r="CA107" s="39">
        <v>3081.39</v>
      </c>
      <c r="CB107" s="25"/>
      <c r="CC107" s="42">
        <f t="shared" si="408"/>
        <v>1</v>
      </c>
      <c r="CD107" s="42" t="str">
        <f t="shared" si="409"/>
        <v xml:space="preserve"> </v>
      </c>
      <c r="CE107" s="19">
        <f t="shared" si="493"/>
        <v>0</v>
      </c>
      <c r="CF107" s="19">
        <f t="shared" si="494"/>
        <v>0</v>
      </c>
      <c r="CG107" s="19"/>
      <c r="CH107" s="42" t="str">
        <f t="shared" si="410"/>
        <v xml:space="preserve"> </v>
      </c>
      <c r="CI107" s="42" t="str">
        <f t="shared" si="411"/>
        <v xml:space="preserve"> </v>
      </c>
      <c r="CJ107" s="39"/>
      <c r="CK107" s="39"/>
      <c r="CL107" s="25"/>
      <c r="CM107" s="42" t="str">
        <f t="shared" si="412"/>
        <v xml:space="preserve"> </v>
      </c>
      <c r="CN107" s="42" t="str">
        <f t="shared" si="413"/>
        <v xml:space="preserve"> </v>
      </c>
      <c r="CO107" s="39"/>
      <c r="CP107" s="39"/>
      <c r="CQ107" s="25"/>
      <c r="CR107" s="42" t="str">
        <f t="shared" si="414"/>
        <v xml:space="preserve"> </v>
      </c>
      <c r="CS107" s="42" t="str">
        <f t="shared" si="415"/>
        <v xml:space="preserve"> </v>
      </c>
      <c r="CT107" s="39"/>
      <c r="CU107" s="39"/>
      <c r="CV107" s="25"/>
      <c r="CW107" s="42" t="str">
        <f t="shared" si="416"/>
        <v xml:space="preserve"> </v>
      </c>
      <c r="CX107" s="42" t="str">
        <f t="shared" si="417"/>
        <v xml:space="preserve"> </v>
      </c>
      <c r="CY107" s="39"/>
      <c r="CZ107" s="39"/>
      <c r="DA107" s="25"/>
      <c r="DB107" s="42" t="str">
        <f t="shared" si="418"/>
        <v xml:space="preserve"> </v>
      </c>
      <c r="DC107" s="42" t="str">
        <f t="shared" si="419"/>
        <v xml:space="preserve"> </v>
      </c>
      <c r="DD107" s="39"/>
      <c r="DE107" s="39"/>
      <c r="DF107" s="25"/>
      <c r="DG107" s="42" t="str">
        <f t="shared" si="420"/>
        <v xml:space="preserve"> </v>
      </c>
      <c r="DH107" s="42" t="str">
        <f t="shared" si="421"/>
        <v xml:space="preserve"> </v>
      </c>
      <c r="DI107" s="39"/>
      <c r="DJ107" s="25"/>
      <c r="DK107" s="42" t="str">
        <f t="shared" si="343"/>
        <v xml:space="preserve"> </v>
      </c>
      <c r="DL107" s="39">
        <v>70648.649999999994</v>
      </c>
      <c r="DM107" s="39">
        <v>70648.649999999994</v>
      </c>
      <c r="DN107" s="25"/>
      <c r="DO107" s="42">
        <f t="shared" si="422"/>
        <v>1</v>
      </c>
      <c r="DP107" s="42" t="str">
        <f t="shared" si="423"/>
        <v xml:space="preserve"> </v>
      </c>
      <c r="DQ107" s="39">
        <v>55300</v>
      </c>
      <c r="DR107" s="39">
        <v>55300</v>
      </c>
      <c r="DS107" s="25">
        <v>28120.75</v>
      </c>
      <c r="DT107" s="42">
        <f t="shared" si="424"/>
        <v>1</v>
      </c>
      <c r="DU107" s="42">
        <f t="shared" si="425"/>
        <v>1.9665193851515339</v>
      </c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</row>
    <row r="108" spans="1:144" s="13" customFormat="1" ht="15.75" x14ac:dyDescent="0.25">
      <c r="A108" s="12"/>
      <c r="B108" s="5" t="s">
        <v>138</v>
      </c>
      <c r="C108" s="37">
        <f>SUM(C109:C114)</f>
        <v>37250065.5</v>
      </c>
      <c r="D108" s="37">
        <f>SUM(D109:D114)</f>
        <v>42543706.520000003</v>
      </c>
      <c r="E108" s="21">
        <v>22060479.52</v>
      </c>
      <c r="F108" s="18">
        <f>IF(D108&lt;=0," ",IF(D108/C108*100&gt;200,"СВ.200",D108/C108))</f>
        <v>1.1421109184358347</v>
      </c>
      <c r="G108" s="18">
        <f t="shared" si="480"/>
        <v>1.9285032531332758</v>
      </c>
      <c r="H108" s="37">
        <f>SUM(H109:H114)</f>
        <v>35602797.299999997</v>
      </c>
      <c r="I108" s="37">
        <f>SUM(I109:I114)</f>
        <v>41086834.500000007</v>
      </c>
      <c r="J108" s="30">
        <v>20538690.370000001</v>
      </c>
      <c r="K108" s="18">
        <f t="shared" si="460"/>
        <v>1.1540338854216945</v>
      </c>
      <c r="L108" s="18" t="str">
        <f t="shared" si="283"/>
        <v>св.200</v>
      </c>
      <c r="M108" s="37">
        <f>SUM(M109:M114)</f>
        <v>26652674.999999996</v>
      </c>
      <c r="N108" s="37">
        <f>SUM(N109:N114)</f>
        <v>31770423.720000003</v>
      </c>
      <c r="O108" s="37">
        <v>11364230.41</v>
      </c>
      <c r="P108" s="18">
        <f t="shared" si="382"/>
        <v>1.1920163255658205</v>
      </c>
      <c r="Q108" s="18" t="str">
        <f t="shared" si="383"/>
        <v>св.200</v>
      </c>
      <c r="R108" s="37">
        <f>SUM(R109:R114)</f>
        <v>2033343.4</v>
      </c>
      <c r="S108" s="37">
        <f>SUM(S109:S114)</f>
        <v>2035502.37</v>
      </c>
      <c r="T108" s="37">
        <v>1895739.67</v>
      </c>
      <c r="U108" s="18">
        <f t="shared" si="384"/>
        <v>1.0010617832678927</v>
      </c>
      <c r="V108" s="18">
        <f t="shared" si="385"/>
        <v>1.0737246269684277</v>
      </c>
      <c r="W108" s="37">
        <f>SUM(W109:W114)</f>
        <v>402097.51</v>
      </c>
      <c r="X108" s="37">
        <f>SUM(X109:X114)</f>
        <v>425237.3</v>
      </c>
      <c r="Y108" s="37">
        <v>296468.07</v>
      </c>
      <c r="Z108" s="18">
        <f t="shared" si="386"/>
        <v>1.0575477077686952</v>
      </c>
      <c r="AA108" s="18">
        <f t="shared" si="387"/>
        <v>1.4343443460875904</v>
      </c>
      <c r="AB108" s="37">
        <f>SUM(AB109:AB114)</f>
        <v>1212641.3900000001</v>
      </c>
      <c r="AC108" s="37">
        <f>SUM(AC109:AC114)</f>
        <v>2155663.91</v>
      </c>
      <c r="AD108" s="37">
        <v>1840227.0599999998</v>
      </c>
      <c r="AE108" s="18">
        <f t="shared" si="388"/>
        <v>1.7776598488032804</v>
      </c>
      <c r="AF108" s="18">
        <f t="shared" si="389"/>
        <v>1.1714119180488523</v>
      </c>
      <c r="AG108" s="37">
        <f>SUM(AG109:AG114)</f>
        <v>5302040</v>
      </c>
      <c r="AH108" s="37">
        <f>SUM(AH109:AH114)</f>
        <v>4700007.2</v>
      </c>
      <c r="AI108" s="37">
        <v>5142025.16</v>
      </c>
      <c r="AJ108" s="18">
        <f t="shared" si="390"/>
        <v>0.88645261069324266</v>
      </c>
      <c r="AK108" s="18">
        <f t="shared" si="391"/>
        <v>0.91403815690392309</v>
      </c>
      <c r="AL108" s="37">
        <f>SUM(AL109:AL114)</f>
        <v>0</v>
      </c>
      <c r="AM108" s="37">
        <f>SUM(AM109:AM114)</f>
        <v>0</v>
      </c>
      <c r="AN108" s="37">
        <v>0</v>
      </c>
      <c r="AO108" s="18" t="str">
        <f t="shared" si="392"/>
        <v xml:space="preserve"> </v>
      </c>
      <c r="AP108" s="18" t="str">
        <f t="shared" si="393"/>
        <v xml:space="preserve"> </v>
      </c>
      <c r="AQ108" s="37">
        <f>SUM(AQ109:AQ114)</f>
        <v>1647268.2000000002</v>
      </c>
      <c r="AR108" s="37">
        <f>SUM(AR109:AR114)</f>
        <v>1456872.02</v>
      </c>
      <c r="AS108" s="37">
        <v>1521789.15</v>
      </c>
      <c r="AT108" s="18">
        <f t="shared" si="394"/>
        <v>0.88441701236022152</v>
      </c>
      <c r="AU108" s="18">
        <f t="shared" si="395"/>
        <v>0.95734157389675179</v>
      </c>
      <c r="AV108" s="37">
        <f>SUM(AV109:AV114)</f>
        <v>596297</v>
      </c>
      <c r="AW108" s="37">
        <f>SUM(AW109:AW114)</f>
        <v>349314.7</v>
      </c>
      <c r="AX108" s="37">
        <v>329528.09999999998</v>
      </c>
      <c r="AY108" s="18">
        <f t="shared" si="396"/>
        <v>0.58580656954504218</v>
      </c>
      <c r="AZ108" s="18">
        <f t="shared" si="397"/>
        <v>1.0600452586592768</v>
      </c>
      <c r="BA108" s="37">
        <f>SUM(BA109:BA114)</f>
        <v>39019</v>
      </c>
      <c r="BB108" s="37">
        <f>SUM(BB109:BB114)</f>
        <v>39018.76</v>
      </c>
      <c r="BC108" s="37">
        <v>25655.32</v>
      </c>
      <c r="BD108" s="18">
        <f t="shared" si="398"/>
        <v>0.999993849150414</v>
      </c>
      <c r="BE108" s="18">
        <f t="shared" si="399"/>
        <v>1.5208837777116013</v>
      </c>
      <c r="BF108" s="37">
        <f>SUM(BF109:BF114)</f>
        <v>367000</v>
      </c>
      <c r="BG108" s="37">
        <f>SUM(BG109:BG114)</f>
        <v>387024.02999999997</v>
      </c>
      <c r="BH108" s="37">
        <v>426237.2</v>
      </c>
      <c r="BI108" s="18">
        <f t="shared" si="400"/>
        <v>1.0545613896457764</v>
      </c>
      <c r="BJ108" s="18">
        <f t="shared" si="401"/>
        <v>0.90800153060314759</v>
      </c>
      <c r="BK108" s="37">
        <f>SUM(BK109:BK114)</f>
        <v>0</v>
      </c>
      <c r="BL108" s="37">
        <f>SUM(BL109:BL114)</f>
        <v>0</v>
      </c>
      <c r="BM108" s="37">
        <v>0</v>
      </c>
      <c r="BN108" s="18" t="str">
        <f t="shared" si="402"/>
        <v xml:space="preserve"> </v>
      </c>
      <c r="BO108" s="18" t="str">
        <f t="shared" si="403"/>
        <v xml:space="preserve"> </v>
      </c>
      <c r="BP108" s="37">
        <f>SUM(BP109:BP114)</f>
        <v>0</v>
      </c>
      <c r="BQ108" s="37">
        <f>SUM(BQ109:BQ114)</f>
        <v>0</v>
      </c>
      <c r="BR108" s="37">
        <v>0</v>
      </c>
      <c r="BS108" s="18" t="str">
        <f t="shared" si="404"/>
        <v xml:space="preserve"> </v>
      </c>
      <c r="BT108" s="18" t="str">
        <f t="shared" si="405"/>
        <v xml:space="preserve"> </v>
      </c>
      <c r="BU108" s="37">
        <f>SUM(BU109:BU114)</f>
        <v>175170</v>
      </c>
      <c r="BV108" s="37">
        <f>SUM(BV109:BV114)</f>
        <v>166956.27000000002</v>
      </c>
      <c r="BW108" s="37">
        <v>181600.66</v>
      </c>
      <c r="BX108" s="18">
        <f t="shared" si="406"/>
        <v>0.9531099503339614</v>
      </c>
      <c r="BY108" s="18">
        <f t="shared" si="407"/>
        <v>0.91935937898023068</v>
      </c>
      <c r="BZ108" s="37">
        <f>SUM(BZ109:BZ114)</f>
        <v>0</v>
      </c>
      <c r="CA108" s="37">
        <f>SUM(CA109:CA114)</f>
        <v>0</v>
      </c>
      <c r="CB108" s="37">
        <v>46965</v>
      </c>
      <c r="CC108" s="18" t="str">
        <f t="shared" si="408"/>
        <v xml:space="preserve"> </v>
      </c>
      <c r="CD108" s="18">
        <f t="shared" si="409"/>
        <v>0</v>
      </c>
      <c r="CE108" s="37">
        <f>SUM(CE109:CE114)</f>
        <v>308830.20999999996</v>
      </c>
      <c r="CF108" s="37">
        <f>SUM(CF109:CF114)</f>
        <v>353606.27</v>
      </c>
      <c r="CG108" s="21">
        <v>307509.78999999998</v>
      </c>
      <c r="CH108" s="18">
        <f t="shared" si="410"/>
        <v>1.1449860102740599</v>
      </c>
      <c r="CI108" s="18">
        <f t="shared" si="411"/>
        <v>1.1499024795275625</v>
      </c>
      <c r="CJ108" s="37">
        <f>SUM(CJ109:CJ114)</f>
        <v>112600</v>
      </c>
      <c r="CK108" s="37">
        <f>SUM(CK109:CK114)</f>
        <v>157376.06</v>
      </c>
      <c r="CL108" s="37">
        <v>110277.79</v>
      </c>
      <c r="CM108" s="18">
        <f t="shared" si="412"/>
        <v>1.3976559502664299</v>
      </c>
      <c r="CN108" s="18">
        <f t="shared" si="413"/>
        <v>1.4270875395671241</v>
      </c>
      <c r="CO108" s="37">
        <f>SUM(CO109:CO114)</f>
        <v>196230.21</v>
      </c>
      <c r="CP108" s="37">
        <f>SUM(CP109:CP114)</f>
        <v>196230.21</v>
      </c>
      <c r="CQ108" s="37">
        <v>197232</v>
      </c>
      <c r="CR108" s="18">
        <f t="shared" si="414"/>
        <v>1</v>
      </c>
      <c r="CS108" s="18">
        <f t="shared" si="415"/>
        <v>0.99492075322462881</v>
      </c>
      <c r="CT108" s="37">
        <f>SUM(CT109:CT114)</f>
        <v>0</v>
      </c>
      <c r="CU108" s="37">
        <f>SUM(CU109:CU114)</f>
        <v>0</v>
      </c>
      <c r="CV108" s="37">
        <v>0</v>
      </c>
      <c r="CW108" s="18" t="str">
        <f t="shared" si="416"/>
        <v xml:space="preserve"> </v>
      </c>
      <c r="CX108" s="18" t="str">
        <f t="shared" si="417"/>
        <v xml:space="preserve"> </v>
      </c>
      <c r="CY108" s="37">
        <f>SUM(CY109:CY114)</f>
        <v>0</v>
      </c>
      <c r="CZ108" s="37">
        <f>SUM(CZ109:CZ114)</f>
        <v>0</v>
      </c>
      <c r="DA108" s="37">
        <v>0</v>
      </c>
      <c r="DB108" s="18" t="str">
        <f t="shared" si="418"/>
        <v xml:space="preserve"> </v>
      </c>
      <c r="DC108" s="18" t="str">
        <f t="shared" si="419"/>
        <v xml:space="preserve"> </v>
      </c>
      <c r="DD108" s="37">
        <f>SUM(DD109:DD114)</f>
        <v>14416.73</v>
      </c>
      <c r="DE108" s="37">
        <f>SUM(DE109:DE114)</f>
        <v>14416.73</v>
      </c>
      <c r="DF108" s="37">
        <v>115114.51999999999</v>
      </c>
      <c r="DG108" s="18">
        <f t="shared" si="420"/>
        <v>1</v>
      </c>
      <c r="DH108" s="18">
        <f t="shared" si="421"/>
        <v>0.12523815414423828</v>
      </c>
      <c r="DI108" s="37">
        <f>SUM(DI109:DI114)</f>
        <v>0</v>
      </c>
      <c r="DJ108" s="37">
        <v>0</v>
      </c>
      <c r="DK108" s="18" t="str">
        <f t="shared" si="343"/>
        <v xml:space="preserve"> </v>
      </c>
      <c r="DL108" s="37">
        <f>SUM(DL109:DL114)</f>
        <v>4577.1499999999996</v>
      </c>
      <c r="DM108" s="37">
        <f>SUM(DM109:DM114)</f>
        <v>4577.1499999999996</v>
      </c>
      <c r="DN108" s="37">
        <v>0</v>
      </c>
      <c r="DO108" s="18">
        <f t="shared" si="422"/>
        <v>1</v>
      </c>
      <c r="DP108" s="18" t="str">
        <f t="shared" si="423"/>
        <v xml:space="preserve"> </v>
      </c>
      <c r="DQ108" s="37">
        <f>SUM(DQ109:DQ114)</f>
        <v>141958.10999999999</v>
      </c>
      <c r="DR108" s="37">
        <f>SUM(DR109:DR114)</f>
        <v>141958.10999999999</v>
      </c>
      <c r="DS108" s="37">
        <v>89178.559999999998</v>
      </c>
      <c r="DT108" s="18">
        <f t="shared" si="424"/>
        <v>1</v>
      </c>
      <c r="DU108" s="18">
        <f t="shared" si="425"/>
        <v>1.5918412452499793</v>
      </c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  <c r="EF108" s="54"/>
      <c r="EG108" s="54"/>
      <c r="EH108" s="54"/>
      <c r="EI108" s="54"/>
      <c r="EJ108" s="54"/>
      <c r="EK108" s="54"/>
      <c r="EL108" s="54"/>
      <c r="EM108" s="54"/>
      <c r="EN108" s="54"/>
    </row>
    <row r="109" spans="1:144" s="11" customFormat="1" ht="15.75" customHeight="1" outlineLevel="1" x14ac:dyDescent="0.25">
      <c r="A109" s="10">
        <v>87</v>
      </c>
      <c r="B109" s="6" t="s">
        <v>13</v>
      </c>
      <c r="C109" s="19">
        <f t="shared" ref="C109" si="496">H109+AQ109</f>
        <v>28133650.459999997</v>
      </c>
      <c r="D109" s="19">
        <f t="shared" ref="D109" si="497">I109+AR109</f>
        <v>32951026.620000001</v>
      </c>
      <c r="E109" s="19">
        <v>12981890.699999999</v>
      </c>
      <c r="F109" s="20">
        <f>IF(D109&lt;=0," ",IF(D109/C109*100&gt;200,"СВ.200",D109/C109))</f>
        <v>1.1712318195908944</v>
      </c>
      <c r="G109" s="20" t="str">
        <f t="shared" si="480"/>
        <v>св.200</v>
      </c>
      <c r="H109" s="19">
        <f t="shared" ref="H109" si="498">M109+R109+W109+AB109+AG109+AL109</f>
        <v>26863193.399999999</v>
      </c>
      <c r="I109" s="19">
        <f t="shared" ref="I109" si="499">N109+S109+X109+AC109+AH109+AM109</f>
        <v>31890283.720000003</v>
      </c>
      <c r="J109" s="16">
        <v>11893142.140000001</v>
      </c>
      <c r="K109" s="20">
        <f t="shared" si="460"/>
        <v>1.1871367355751534</v>
      </c>
      <c r="L109" s="20" t="str">
        <f t="shared" si="283"/>
        <v>св.200</v>
      </c>
      <c r="M109" s="19">
        <v>23199850</v>
      </c>
      <c r="N109" s="19">
        <v>27758348.710000001</v>
      </c>
      <c r="O109" s="25">
        <v>8397135.7400000002</v>
      </c>
      <c r="P109" s="20">
        <f t="shared" si="382"/>
        <v>1.1964882837604554</v>
      </c>
      <c r="Q109" s="20" t="str">
        <f t="shared" si="383"/>
        <v>св.200</v>
      </c>
      <c r="R109" s="19">
        <v>2033343.4</v>
      </c>
      <c r="S109" s="19">
        <v>2035502.37</v>
      </c>
      <c r="T109" s="25">
        <v>1895739.67</v>
      </c>
      <c r="U109" s="20">
        <f t="shared" si="384"/>
        <v>1.0010617832678927</v>
      </c>
      <c r="V109" s="20">
        <f t="shared" si="385"/>
        <v>1.0737246269684277</v>
      </c>
      <c r="W109" s="19">
        <v>209000</v>
      </c>
      <c r="X109" s="19">
        <v>230294</v>
      </c>
      <c r="Y109" s="25">
        <v>100284</v>
      </c>
      <c r="Z109" s="20">
        <f t="shared" si="386"/>
        <v>1.1018851674641148</v>
      </c>
      <c r="AA109" s="20" t="str">
        <f t="shared" si="387"/>
        <v>св.200</v>
      </c>
      <c r="AB109" s="19">
        <v>425000</v>
      </c>
      <c r="AC109" s="19">
        <v>746190.27</v>
      </c>
      <c r="AD109" s="25">
        <v>523718.16</v>
      </c>
      <c r="AE109" s="20">
        <f t="shared" si="388"/>
        <v>1.7557418117647059</v>
      </c>
      <c r="AF109" s="20">
        <f t="shared" si="389"/>
        <v>1.4247935759951498</v>
      </c>
      <c r="AG109" s="19">
        <v>996000</v>
      </c>
      <c r="AH109" s="19">
        <v>1119948.3700000001</v>
      </c>
      <c r="AI109" s="25">
        <v>976264.57</v>
      </c>
      <c r="AJ109" s="20">
        <f t="shared" si="390"/>
        <v>1.1244461546184741</v>
      </c>
      <c r="AK109" s="20">
        <f t="shared" si="391"/>
        <v>1.1471771120404382</v>
      </c>
      <c r="AL109" s="19"/>
      <c r="AM109" s="19"/>
      <c r="AN109" s="25"/>
      <c r="AO109" s="20" t="str">
        <f t="shared" si="392"/>
        <v xml:space="preserve"> </v>
      </c>
      <c r="AP109" s="20" t="str">
        <f t="shared" si="393"/>
        <v xml:space="preserve"> </v>
      </c>
      <c r="AQ109" s="19">
        <f t="shared" ref="AQ109" si="500">AV109+BA109+BF109+BK109+BP109+BU109+BZ109+CE109+CT109+CY109+DD109+DL109+DQ109</f>
        <v>1270457.06</v>
      </c>
      <c r="AR109" s="19">
        <f t="shared" ref="AR109" si="501">AW109+BB109+BG109+BL109+BQ109+BV109+CA109+CF109+CU109+CZ109+DE109+DI109+DM109+DR109</f>
        <v>1060742.9000000001</v>
      </c>
      <c r="AS109" s="34">
        <v>1088748.56</v>
      </c>
      <c r="AT109" s="20">
        <f t="shared" si="394"/>
        <v>0.83493014710784486</v>
      </c>
      <c r="AU109" s="20">
        <f t="shared" si="395"/>
        <v>0.974277201340225</v>
      </c>
      <c r="AV109" s="19">
        <v>596297</v>
      </c>
      <c r="AW109" s="19">
        <v>349314.7</v>
      </c>
      <c r="AX109" s="25">
        <v>329528.09999999998</v>
      </c>
      <c r="AY109" s="20">
        <f t="shared" si="396"/>
        <v>0.58580656954504218</v>
      </c>
      <c r="AZ109" s="20">
        <f t="shared" si="397"/>
        <v>1.0600452586592768</v>
      </c>
      <c r="BA109" s="19"/>
      <c r="BB109" s="19"/>
      <c r="BC109" s="25"/>
      <c r="BD109" s="20" t="str">
        <f t="shared" si="398"/>
        <v xml:space="preserve"> </v>
      </c>
      <c r="BE109" s="20" t="str">
        <f t="shared" si="399"/>
        <v xml:space="preserve"> </v>
      </c>
      <c r="BF109" s="19">
        <v>306000</v>
      </c>
      <c r="BG109" s="19">
        <v>306756.42</v>
      </c>
      <c r="BH109" s="25">
        <v>336837.28</v>
      </c>
      <c r="BI109" s="20">
        <f t="shared" si="400"/>
        <v>1.0024719607843138</v>
      </c>
      <c r="BJ109" s="20">
        <f t="shared" si="401"/>
        <v>0.91069616759760075</v>
      </c>
      <c r="BK109" s="19"/>
      <c r="BL109" s="19"/>
      <c r="BM109" s="25"/>
      <c r="BN109" s="20" t="str">
        <f t="shared" si="402"/>
        <v xml:space="preserve"> </v>
      </c>
      <c r="BO109" s="20" t="str">
        <f t="shared" si="403"/>
        <v xml:space="preserve"> </v>
      </c>
      <c r="BP109" s="19"/>
      <c r="BQ109" s="19"/>
      <c r="BR109" s="25"/>
      <c r="BS109" s="20" t="str">
        <f t="shared" si="404"/>
        <v xml:space="preserve"> </v>
      </c>
      <c r="BT109" s="20" t="str">
        <f t="shared" si="405"/>
        <v xml:space="preserve"> </v>
      </c>
      <c r="BU109" s="19">
        <v>100000</v>
      </c>
      <c r="BV109" s="19">
        <v>91735.66</v>
      </c>
      <c r="BW109" s="25">
        <v>116866</v>
      </c>
      <c r="BX109" s="20">
        <f t="shared" si="406"/>
        <v>0.91735660000000008</v>
      </c>
      <c r="BY109" s="20">
        <f t="shared" si="407"/>
        <v>0.78496448924409157</v>
      </c>
      <c r="BZ109" s="19"/>
      <c r="CA109" s="19"/>
      <c r="CB109" s="25">
        <v>46965</v>
      </c>
      <c r="CC109" s="20" t="str">
        <f t="shared" si="408"/>
        <v xml:space="preserve"> </v>
      </c>
      <c r="CD109" s="20">
        <f t="shared" si="409"/>
        <v>0</v>
      </c>
      <c r="CE109" s="19">
        <f t="shared" ref="CE109" si="502">CJ109+CO109</f>
        <v>112600</v>
      </c>
      <c r="CF109" s="19">
        <f t="shared" ref="CF109" si="503">CK109+CP109</f>
        <v>157376.06</v>
      </c>
      <c r="CG109" s="19">
        <v>110277.79</v>
      </c>
      <c r="CH109" s="20">
        <f t="shared" si="410"/>
        <v>1.3976559502664299</v>
      </c>
      <c r="CI109" s="20">
        <f t="shared" si="411"/>
        <v>1.4270875395671241</v>
      </c>
      <c r="CJ109" s="19">
        <v>112600</v>
      </c>
      <c r="CK109" s="19">
        <v>157376.06</v>
      </c>
      <c r="CL109" s="25">
        <v>110277.79</v>
      </c>
      <c r="CM109" s="20">
        <f t="shared" si="412"/>
        <v>1.3976559502664299</v>
      </c>
      <c r="CN109" s="20">
        <f t="shared" si="413"/>
        <v>1.4270875395671241</v>
      </c>
      <c r="CO109" s="19"/>
      <c r="CP109" s="19"/>
      <c r="CQ109" s="25"/>
      <c r="CR109" s="20" t="str">
        <f t="shared" si="414"/>
        <v xml:space="preserve"> </v>
      </c>
      <c r="CS109" s="20" t="str">
        <f t="shared" si="415"/>
        <v xml:space="preserve"> </v>
      </c>
      <c r="CT109" s="19"/>
      <c r="CU109" s="19"/>
      <c r="CV109" s="25"/>
      <c r="CW109" s="20" t="str">
        <f t="shared" si="416"/>
        <v xml:space="preserve"> </v>
      </c>
      <c r="CX109" s="20" t="str">
        <f t="shared" si="417"/>
        <v xml:space="preserve"> </v>
      </c>
      <c r="CY109" s="19"/>
      <c r="CZ109" s="19"/>
      <c r="DA109" s="25"/>
      <c r="DB109" s="20" t="str">
        <f t="shared" si="418"/>
        <v xml:space="preserve"> </v>
      </c>
      <c r="DC109" s="20" t="str">
        <f t="shared" si="419"/>
        <v xml:space="preserve"> </v>
      </c>
      <c r="DD109" s="19">
        <v>9024.7999999999993</v>
      </c>
      <c r="DE109" s="19">
        <v>9024.7999999999993</v>
      </c>
      <c r="DF109" s="25">
        <v>65196.27</v>
      </c>
      <c r="DG109" s="20">
        <f t="shared" si="420"/>
        <v>1</v>
      </c>
      <c r="DH109" s="20">
        <f t="shared" si="421"/>
        <v>0.1384250970185871</v>
      </c>
      <c r="DI109" s="19"/>
      <c r="DJ109" s="25"/>
      <c r="DK109" s="42" t="str">
        <f t="shared" si="343"/>
        <v xml:space="preserve"> </v>
      </c>
      <c r="DL109" s="19">
        <v>4577.1499999999996</v>
      </c>
      <c r="DM109" s="19">
        <v>4577.1499999999996</v>
      </c>
      <c r="DN109" s="25"/>
      <c r="DO109" s="20">
        <f t="shared" si="422"/>
        <v>1</v>
      </c>
      <c r="DP109" s="20" t="str">
        <f t="shared" si="423"/>
        <v xml:space="preserve"> </v>
      </c>
      <c r="DQ109" s="19">
        <v>141958.10999999999</v>
      </c>
      <c r="DR109" s="19">
        <v>141958.10999999999</v>
      </c>
      <c r="DS109" s="25">
        <v>83078.12</v>
      </c>
      <c r="DT109" s="20">
        <f t="shared" si="424"/>
        <v>1</v>
      </c>
      <c r="DU109" s="20">
        <f t="shared" si="425"/>
        <v>1.7087304094026201</v>
      </c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</row>
    <row r="110" spans="1:144" s="11" customFormat="1" ht="16.5" customHeight="1" outlineLevel="1" x14ac:dyDescent="0.25">
      <c r="A110" s="10">
        <f>A109+1</f>
        <v>88</v>
      </c>
      <c r="B110" s="6" t="s">
        <v>20</v>
      </c>
      <c r="C110" s="19">
        <f t="shared" ref="C110:C114" si="504">H110+AQ110</f>
        <v>2884968.4699999997</v>
      </c>
      <c r="D110" s="19">
        <f t="shared" ref="D110:D114" si="505">I110+AR110</f>
        <v>3386434.4699999997</v>
      </c>
      <c r="E110" s="19">
        <v>3714218.04</v>
      </c>
      <c r="F110" s="20">
        <f>IF(D110&lt;=0," ",IF(D110/C110*100&gt;200,"СВ.200",D110/C110))</f>
        <v>1.1738202705556779</v>
      </c>
      <c r="G110" s="20">
        <f t="shared" si="480"/>
        <v>0.91174896937391425</v>
      </c>
      <c r="H110" s="19">
        <f t="shared" ref="H110:H114" si="506">M110+R110+W110+AB110+AG110+AL110</f>
        <v>2884968.4699999997</v>
      </c>
      <c r="I110" s="19">
        <f t="shared" ref="I110:I114" si="507">N110+S110+X110+AC110+AH110+AM110</f>
        <v>3386434.4699999997</v>
      </c>
      <c r="J110" s="16">
        <v>3510885.6</v>
      </c>
      <c r="K110" s="20">
        <f t="shared" si="460"/>
        <v>1.1738202705556779</v>
      </c>
      <c r="L110" s="20">
        <f t="shared" si="283"/>
        <v>0.96455278121280841</v>
      </c>
      <c r="M110" s="19">
        <v>1423466.96</v>
      </c>
      <c r="N110" s="19">
        <v>1599484.57</v>
      </c>
      <c r="O110" s="25">
        <v>1132082.27</v>
      </c>
      <c r="P110" s="20">
        <f t="shared" si="382"/>
        <v>1.1236541591383338</v>
      </c>
      <c r="Q110" s="20">
        <f t="shared" si="383"/>
        <v>1.4128695523161934</v>
      </c>
      <c r="R110" s="19"/>
      <c r="S110" s="19"/>
      <c r="T110" s="25"/>
      <c r="U110" s="20" t="str">
        <f t="shared" si="384"/>
        <v xml:space="preserve"> </v>
      </c>
      <c r="V110" s="20" t="str">
        <f t="shared" si="385"/>
        <v xml:space="preserve"> </v>
      </c>
      <c r="W110" s="19">
        <v>61501.51</v>
      </c>
      <c r="X110" s="19">
        <v>88192.5</v>
      </c>
      <c r="Y110" s="25">
        <v>83640.600000000006</v>
      </c>
      <c r="Z110" s="20">
        <f t="shared" si="386"/>
        <v>1.433989181729034</v>
      </c>
      <c r="AA110" s="20">
        <f t="shared" si="387"/>
        <v>1.0544221347049159</v>
      </c>
      <c r="AB110" s="19">
        <v>100000</v>
      </c>
      <c r="AC110" s="19">
        <v>657255.69999999995</v>
      </c>
      <c r="AD110" s="25">
        <v>443157.47</v>
      </c>
      <c r="AE110" s="20" t="str">
        <f t="shared" si="388"/>
        <v>СВ.200</v>
      </c>
      <c r="AF110" s="20">
        <f t="shared" si="389"/>
        <v>1.4831199844154719</v>
      </c>
      <c r="AG110" s="19">
        <v>1300000</v>
      </c>
      <c r="AH110" s="19">
        <v>1041501.7</v>
      </c>
      <c r="AI110" s="25">
        <v>1852005.26</v>
      </c>
      <c r="AJ110" s="20">
        <f t="shared" si="390"/>
        <v>0.80115515384615377</v>
      </c>
      <c r="AK110" s="20">
        <f t="shared" si="391"/>
        <v>0.56236433151383158</v>
      </c>
      <c r="AL110" s="19"/>
      <c r="AM110" s="19"/>
      <c r="AN110" s="25"/>
      <c r="AO110" s="20" t="str">
        <f t="shared" si="392"/>
        <v xml:space="preserve"> </v>
      </c>
      <c r="AP110" s="20" t="str">
        <f t="shared" si="393"/>
        <v xml:space="preserve"> </v>
      </c>
      <c r="AQ110" s="19">
        <f t="shared" ref="AQ110:AQ114" si="508">AV110+BA110+BF110+BK110+BP110+BU110+BZ110+CE110+CT110+CY110+DD110+DL110+DQ110</f>
        <v>0</v>
      </c>
      <c r="AR110" s="19">
        <f t="shared" ref="AR110:AR114" si="509">AW110+BB110+BG110+BL110+BQ110+BV110+CA110+CF110+CU110+CZ110+DE110+DI110+DM110+DR110</f>
        <v>0</v>
      </c>
      <c r="AS110" s="34">
        <v>203332.44</v>
      </c>
      <c r="AT110" s="20" t="str">
        <f t="shared" si="394"/>
        <v xml:space="preserve"> </v>
      </c>
      <c r="AU110" s="20">
        <f t="shared" si="395"/>
        <v>0</v>
      </c>
      <c r="AV110" s="19"/>
      <c r="AW110" s="19"/>
      <c r="AX110" s="25"/>
      <c r="AY110" s="20" t="str">
        <f t="shared" si="396"/>
        <v xml:space="preserve"> </v>
      </c>
      <c r="AZ110" s="20" t="str">
        <f t="shared" si="397"/>
        <v xml:space="preserve"> </v>
      </c>
      <c r="BA110" s="19"/>
      <c r="BB110" s="19"/>
      <c r="BC110" s="25"/>
      <c r="BD110" s="20" t="str">
        <f t="shared" si="398"/>
        <v xml:space="preserve"> </v>
      </c>
      <c r="BE110" s="20" t="str">
        <f t="shared" si="399"/>
        <v xml:space="preserve"> </v>
      </c>
      <c r="BF110" s="19"/>
      <c r="BG110" s="19"/>
      <c r="BH110" s="25"/>
      <c r="BI110" s="20" t="str">
        <f t="shared" si="400"/>
        <v xml:space="preserve"> </v>
      </c>
      <c r="BJ110" s="20" t="str">
        <f t="shared" si="401"/>
        <v xml:space="preserve"> </v>
      </c>
      <c r="BK110" s="19"/>
      <c r="BL110" s="19"/>
      <c r="BM110" s="25"/>
      <c r="BN110" s="20" t="str">
        <f t="shared" si="402"/>
        <v xml:space="preserve"> </v>
      </c>
      <c r="BO110" s="20" t="str">
        <f t="shared" si="403"/>
        <v xml:space="preserve"> </v>
      </c>
      <c r="BP110" s="19"/>
      <c r="BQ110" s="19"/>
      <c r="BR110" s="25"/>
      <c r="BS110" s="20" t="str">
        <f t="shared" si="404"/>
        <v xml:space="preserve"> </v>
      </c>
      <c r="BT110" s="20" t="str">
        <f t="shared" si="405"/>
        <v xml:space="preserve"> </v>
      </c>
      <c r="BU110" s="19"/>
      <c r="BV110" s="19"/>
      <c r="BW110" s="25"/>
      <c r="BX110" s="20" t="str">
        <f t="shared" si="406"/>
        <v xml:space="preserve"> </v>
      </c>
      <c r="BY110" s="20" t="str">
        <f t="shared" si="407"/>
        <v xml:space="preserve"> </v>
      </c>
      <c r="BZ110" s="19"/>
      <c r="CA110" s="19"/>
      <c r="CB110" s="25"/>
      <c r="CC110" s="20" t="str">
        <f t="shared" si="408"/>
        <v xml:space="preserve"> </v>
      </c>
      <c r="CD110" s="20" t="str">
        <f t="shared" si="409"/>
        <v xml:space="preserve"> </v>
      </c>
      <c r="CE110" s="19">
        <f t="shared" ref="CE110:CE114" si="510">CJ110+CO110</f>
        <v>0</v>
      </c>
      <c r="CF110" s="19">
        <f t="shared" ref="CF110:CF114" si="511">CK110+CP110</f>
        <v>0</v>
      </c>
      <c r="CG110" s="19">
        <v>197232</v>
      </c>
      <c r="CH110" s="20" t="str">
        <f t="shared" si="410"/>
        <v xml:space="preserve"> </v>
      </c>
      <c r="CI110" s="20">
        <f t="shared" si="411"/>
        <v>0</v>
      </c>
      <c r="CJ110" s="19"/>
      <c r="CK110" s="19"/>
      <c r="CL110" s="25"/>
      <c r="CM110" s="20" t="str">
        <f t="shared" si="412"/>
        <v xml:space="preserve"> </v>
      </c>
      <c r="CN110" s="20" t="str">
        <f t="shared" si="413"/>
        <v xml:space="preserve"> </v>
      </c>
      <c r="CO110" s="19"/>
      <c r="CP110" s="19"/>
      <c r="CQ110" s="25">
        <v>197232</v>
      </c>
      <c r="CR110" s="20" t="str">
        <f t="shared" si="414"/>
        <v xml:space="preserve"> </v>
      </c>
      <c r="CS110" s="20">
        <f t="shared" si="415"/>
        <v>0</v>
      </c>
      <c r="CT110" s="19"/>
      <c r="CU110" s="19"/>
      <c r="CV110" s="25"/>
      <c r="CW110" s="20" t="str">
        <f t="shared" si="416"/>
        <v xml:space="preserve"> </v>
      </c>
      <c r="CX110" s="20" t="str">
        <f t="shared" si="417"/>
        <v xml:space="preserve"> </v>
      </c>
      <c r="CY110" s="19"/>
      <c r="CZ110" s="19"/>
      <c r="DA110" s="25"/>
      <c r="DB110" s="20" t="str">
        <f t="shared" si="418"/>
        <v xml:space="preserve"> </v>
      </c>
      <c r="DC110" s="20" t="str">
        <f t="shared" si="419"/>
        <v xml:space="preserve"> </v>
      </c>
      <c r="DD110" s="19"/>
      <c r="DE110" s="19"/>
      <c r="DF110" s="25"/>
      <c r="DG110" s="20" t="str">
        <f t="shared" si="420"/>
        <v xml:space="preserve"> </v>
      </c>
      <c r="DH110" s="20" t="str">
        <f t="shared" si="421"/>
        <v xml:space="preserve"> </v>
      </c>
      <c r="DI110" s="19"/>
      <c r="DJ110" s="25"/>
      <c r="DK110" s="42" t="str">
        <f t="shared" si="343"/>
        <v xml:space="preserve"> </v>
      </c>
      <c r="DL110" s="19"/>
      <c r="DM110" s="19"/>
      <c r="DN110" s="25"/>
      <c r="DO110" s="20" t="str">
        <f t="shared" si="422"/>
        <v xml:space="preserve"> </v>
      </c>
      <c r="DP110" s="20" t="str">
        <f t="shared" si="423"/>
        <v xml:space="preserve"> </v>
      </c>
      <c r="DQ110" s="19"/>
      <c r="DR110" s="19"/>
      <c r="DS110" s="25">
        <v>6100.44</v>
      </c>
      <c r="DT110" s="20" t="str">
        <f t="shared" si="424"/>
        <v xml:space="preserve"> </v>
      </c>
      <c r="DU110" s="20">
        <f t="shared" si="425"/>
        <v>0</v>
      </c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</row>
    <row r="111" spans="1:144" s="11" customFormat="1" ht="15.75" customHeight="1" outlineLevel="1" x14ac:dyDescent="0.25">
      <c r="A111" s="10">
        <f t="shared" ref="A111:A114" si="512">A110+1</f>
        <v>89</v>
      </c>
      <c r="B111" s="6" t="s">
        <v>28</v>
      </c>
      <c r="C111" s="19">
        <f t="shared" si="504"/>
        <v>1028256.45</v>
      </c>
      <c r="D111" s="19">
        <f t="shared" si="505"/>
        <v>1154864.04</v>
      </c>
      <c r="E111" s="19">
        <v>1235068.6299999999</v>
      </c>
      <c r="F111" s="20">
        <f>IF(D111&lt;=0," ",IF(D111/C111*100&gt;200,"СВ.200",D111/C111))</f>
        <v>1.1231284180128411</v>
      </c>
      <c r="G111" s="20">
        <f t="shared" si="480"/>
        <v>0.93506062088225828</v>
      </c>
      <c r="H111" s="19">
        <f t="shared" si="506"/>
        <v>943197.45</v>
      </c>
      <c r="I111" s="19">
        <f t="shared" si="507"/>
        <v>1069805.67</v>
      </c>
      <c r="J111" s="16">
        <v>1178779.6499999999</v>
      </c>
      <c r="K111" s="20">
        <f t="shared" si="460"/>
        <v>1.1342329964950604</v>
      </c>
      <c r="L111" s="20">
        <f t="shared" si="283"/>
        <v>0.90755356185526281</v>
      </c>
      <c r="M111" s="19">
        <v>501557.45</v>
      </c>
      <c r="N111" s="19">
        <v>614425.38</v>
      </c>
      <c r="O111" s="25">
        <v>480106.68</v>
      </c>
      <c r="P111" s="20">
        <f t="shared" si="382"/>
        <v>1.2250348987937474</v>
      </c>
      <c r="Q111" s="20">
        <f t="shared" si="383"/>
        <v>1.2797684464627737</v>
      </c>
      <c r="R111" s="19"/>
      <c r="S111" s="19"/>
      <c r="T111" s="25"/>
      <c r="U111" s="20" t="str">
        <f t="shared" si="384"/>
        <v xml:space="preserve"> </v>
      </c>
      <c r="V111" s="20" t="str">
        <f t="shared" si="385"/>
        <v xml:space="preserve"> </v>
      </c>
      <c r="W111" s="19"/>
      <c r="X111" s="19"/>
      <c r="Y111" s="25"/>
      <c r="Z111" s="20" t="str">
        <f t="shared" si="386"/>
        <v xml:space="preserve"> </v>
      </c>
      <c r="AA111" s="20" t="str">
        <f t="shared" si="387"/>
        <v xml:space="preserve"> </v>
      </c>
      <c r="AB111" s="19">
        <v>160000</v>
      </c>
      <c r="AC111" s="19">
        <v>167948.32</v>
      </c>
      <c r="AD111" s="25">
        <v>224494.99</v>
      </c>
      <c r="AE111" s="20">
        <f t="shared" si="388"/>
        <v>1.049677</v>
      </c>
      <c r="AF111" s="20">
        <f t="shared" si="389"/>
        <v>0.74811611608793593</v>
      </c>
      <c r="AG111" s="19">
        <v>281640</v>
      </c>
      <c r="AH111" s="19">
        <v>287431.96999999997</v>
      </c>
      <c r="AI111" s="25">
        <v>474177.98</v>
      </c>
      <c r="AJ111" s="20">
        <f t="shared" si="390"/>
        <v>1.0205651540974292</v>
      </c>
      <c r="AK111" s="20">
        <f t="shared" si="391"/>
        <v>0.60616895369118573</v>
      </c>
      <c r="AL111" s="19"/>
      <c r="AM111" s="19"/>
      <c r="AN111" s="25"/>
      <c r="AO111" s="20" t="str">
        <f t="shared" si="392"/>
        <v xml:space="preserve"> </v>
      </c>
      <c r="AP111" s="20" t="str">
        <f t="shared" si="393"/>
        <v xml:space="preserve"> </v>
      </c>
      <c r="AQ111" s="19">
        <f t="shared" si="508"/>
        <v>85059</v>
      </c>
      <c r="AR111" s="19">
        <f t="shared" si="509"/>
        <v>85058.37</v>
      </c>
      <c r="AS111" s="34">
        <v>56288.979999999996</v>
      </c>
      <c r="AT111" s="20">
        <f t="shared" si="394"/>
        <v>0.99999259337636226</v>
      </c>
      <c r="AU111" s="20">
        <f t="shared" si="395"/>
        <v>1.5111016401434172</v>
      </c>
      <c r="AV111" s="19"/>
      <c r="AW111" s="19"/>
      <c r="AX111" s="25"/>
      <c r="AY111" s="20" t="str">
        <f t="shared" si="396"/>
        <v xml:space="preserve"> </v>
      </c>
      <c r="AZ111" s="20" t="str">
        <f t="shared" si="397"/>
        <v xml:space="preserve"> </v>
      </c>
      <c r="BA111" s="19">
        <v>39019</v>
      </c>
      <c r="BB111" s="19">
        <v>39018.76</v>
      </c>
      <c r="BC111" s="25">
        <v>25655.32</v>
      </c>
      <c r="BD111" s="20">
        <f t="shared" si="398"/>
        <v>0.999993849150414</v>
      </c>
      <c r="BE111" s="20">
        <f t="shared" si="399"/>
        <v>1.5208837777116013</v>
      </c>
      <c r="BF111" s="19"/>
      <c r="BG111" s="19"/>
      <c r="BH111" s="25"/>
      <c r="BI111" s="20" t="str">
        <f t="shared" si="400"/>
        <v xml:space="preserve"> </v>
      </c>
      <c r="BJ111" s="20" t="str">
        <f t="shared" si="401"/>
        <v xml:space="preserve"> </v>
      </c>
      <c r="BK111" s="19"/>
      <c r="BL111" s="19"/>
      <c r="BM111" s="25"/>
      <c r="BN111" s="20" t="str">
        <f t="shared" si="402"/>
        <v xml:space="preserve"> </v>
      </c>
      <c r="BO111" s="20" t="str">
        <f t="shared" si="403"/>
        <v xml:space="preserve"> </v>
      </c>
      <c r="BP111" s="19"/>
      <c r="BQ111" s="19"/>
      <c r="BR111" s="25"/>
      <c r="BS111" s="20" t="str">
        <f t="shared" si="404"/>
        <v xml:space="preserve"> </v>
      </c>
      <c r="BT111" s="20" t="str">
        <f t="shared" si="405"/>
        <v xml:space="preserve"> </v>
      </c>
      <c r="BU111" s="19">
        <v>46040</v>
      </c>
      <c r="BV111" s="19">
        <v>46039.61</v>
      </c>
      <c r="BW111" s="25">
        <v>30633.66</v>
      </c>
      <c r="BX111" s="20">
        <f t="shared" si="406"/>
        <v>0.99999152910512601</v>
      </c>
      <c r="BY111" s="20">
        <f t="shared" si="407"/>
        <v>1.5029092181606769</v>
      </c>
      <c r="BZ111" s="19"/>
      <c r="CA111" s="19"/>
      <c r="CB111" s="25"/>
      <c r="CC111" s="20" t="str">
        <f t="shared" si="408"/>
        <v xml:space="preserve"> </v>
      </c>
      <c r="CD111" s="20" t="str">
        <f t="shared" si="409"/>
        <v xml:space="preserve"> </v>
      </c>
      <c r="CE111" s="19">
        <f t="shared" si="510"/>
        <v>0</v>
      </c>
      <c r="CF111" s="19">
        <f t="shared" si="511"/>
        <v>0</v>
      </c>
      <c r="CG111" s="19"/>
      <c r="CH111" s="20" t="str">
        <f t="shared" si="410"/>
        <v xml:space="preserve"> </v>
      </c>
      <c r="CI111" s="20" t="str">
        <f t="shared" si="411"/>
        <v xml:space="preserve"> </v>
      </c>
      <c r="CJ111" s="19"/>
      <c r="CK111" s="19"/>
      <c r="CL111" s="25"/>
      <c r="CM111" s="20" t="str">
        <f t="shared" si="412"/>
        <v xml:space="preserve"> </v>
      </c>
      <c r="CN111" s="20" t="str">
        <f t="shared" si="413"/>
        <v xml:space="preserve"> </v>
      </c>
      <c r="CO111" s="19"/>
      <c r="CP111" s="19"/>
      <c r="CQ111" s="25"/>
      <c r="CR111" s="20" t="str">
        <f t="shared" si="414"/>
        <v xml:space="preserve"> </v>
      </c>
      <c r="CS111" s="20" t="str">
        <f t="shared" si="415"/>
        <v xml:space="preserve"> </v>
      </c>
      <c r="CT111" s="19"/>
      <c r="CU111" s="19"/>
      <c r="CV111" s="25"/>
      <c r="CW111" s="20" t="str">
        <f t="shared" si="416"/>
        <v xml:space="preserve"> </v>
      </c>
      <c r="CX111" s="20" t="str">
        <f t="shared" si="417"/>
        <v xml:space="preserve"> </v>
      </c>
      <c r="CY111" s="19"/>
      <c r="CZ111" s="19"/>
      <c r="DA111" s="25"/>
      <c r="DB111" s="20" t="str">
        <f t="shared" si="418"/>
        <v xml:space="preserve"> </v>
      </c>
      <c r="DC111" s="20" t="str">
        <f t="shared" si="419"/>
        <v xml:space="preserve"> </v>
      </c>
      <c r="DD111" s="19"/>
      <c r="DE111" s="19"/>
      <c r="DF111" s="25"/>
      <c r="DG111" s="20" t="str">
        <f t="shared" si="420"/>
        <v xml:space="preserve"> </v>
      </c>
      <c r="DH111" s="20" t="str">
        <f t="shared" si="421"/>
        <v xml:space="preserve"> </v>
      </c>
      <c r="DI111" s="19"/>
      <c r="DJ111" s="25"/>
      <c r="DK111" s="42" t="str">
        <f t="shared" si="343"/>
        <v xml:space="preserve"> </v>
      </c>
      <c r="DL111" s="19"/>
      <c r="DM111" s="19"/>
      <c r="DN111" s="25"/>
      <c r="DO111" s="20" t="str">
        <f t="shared" si="422"/>
        <v xml:space="preserve"> </v>
      </c>
      <c r="DP111" s="20" t="str">
        <f t="shared" si="423"/>
        <v xml:space="preserve"> </v>
      </c>
      <c r="DQ111" s="19"/>
      <c r="DR111" s="19"/>
      <c r="DS111" s="25"/>
      <c r="DT111" s="20" t="str">
        <f t="shared" si="424"/>
        <v xml:space="preserve"> </v>
      </c>
      <c r="DU111" s="20" t="str">
        <f t="shared" si="425"/>
        <v xml:space="preserve"> </v>
      </c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</row>
    <row r="112" spans="1:144" s="11" customFormat="1" ht="15.75" customHeight="1" outlineLevel="1" x14ac:dyDescent="0.25">
      <c r="A112" s="10">
        <f t="shared" si="512"/>
        <v>90</v>
      </c>
      <c r="B112" s="6" t="s">
        <v>50</v>
      </c>
      <c r="C112" s="19">
        <f t="shared" si="504"/>
        <v>1853675</v>
      </c>
      <c r="D112" s="19">
        <f t="shared" si="505"/>
        <v>1984197.6800000002</v>
      </c>
      <c r="E112" s="19">
        <v>1646707.46</v>
      </c>
      <c r="F112" s="20">
        <f>IF(D112&lt;=0," ",IF(D112/C112*100&gt;200,"СВ.200",D112/C112))</f>
        <v>1.0704129256746733</v>
      </c>
      <c r="G112" s="20">
        <f t="shared" si="480"/>
        <v>1.2049484976524003</v>
      </c>
      <c r="H112" s="19">
        <f t="shared" si="506"/>
        <v>1845125</v>
      </c>
      <c r="I112" s="19">
        <f t="shared" si="507"/>
        <v>1975596.6800000002</v>
      </c>
      <c r="J112" s="16">
        <v>1581288.21</v>
      </c>
      <c r="K112" s="20">
        <f t="shared" si="460"/>
        <v>1.0707115669670078</v>
      </c>
      <c r="L112" s="20">
        <f t="shared" si="283"/>
        <v>1.2493590146985287</v>
      </c>
      <c r="M112" s="19">
        <v>414226.61</v>
      </c>
      <c r="N112" s="19">
        <v>484297.23</v>
      </c>
      <c r="O112" s="25">
        <v>443635.33</v>
      </c>
      <c r="P112" s="20">
        <f t="shared" si="382"/>
        <v>1.1691601126253091</v>
      </c>
      <c r="Q112" s="20">
        <f t="shared" si="383"/>
        <v>1.0916561356824308</v>
      </c>
      <c r="R112" s="19"/>
      <c r="S112" s="19"/>
      <c r="T112" s="25"/>
      <c r="U112" s="20" t="str">
        <f t="shared" si="384"/>
        <v xml:space="preserve"> </v>
      </c>
      <c r="V112" s="20" t="str">
        <f t="shared" si="385"/>
        <v xml:space="preserve"> </v>
      </c>
      <c r="W112" s="19">
        <v>131596</v>
      </c>
      <c r="X112" s="19">
        <v>106750.8</v>
      </c>
      <c r="Y112" s="25">
        <v>112543.47</v>
      </c>
      <c r="Z112" s="20">
        <f t="shared" si="386"/>
        <v>0.81120094835709289</v>
      </c>
      <c r="AA112" s="20">
        <f t="shared" si="387"/>
        <v>0.94852948820575733</v>
      </c>
      <c r="AB112" s="19">
        <v>189302.39</v>
      </c>
      <c r="AC112" s="19">
        <v>211447.78</v>
      </c>
      <c r="AD112" s="25">
        <v>201683.36</v>
      </c>
      <c r="AE112" s="20">
        <f t="shared" si="388"/>
        <v>1.1169842071196248</v>
      </c>
      <c r="AF112" s="20">
        <f t="shared" si="389"/>
        <v>1.048414603961378</v>
      </c>
      <c r="AG112" s="19">
        <v>1110000</v>
      </c>
      <c r="AH112" s="19">
        <v>1173100.8700000001</v>
      </c>
      <c r="AI112" s="25">
        <v>823426.05</v>
      </c>
      <c r="AJ112" s="20">
        <f t="shared" si="390"/>
        <v>1.0568476306306307</v>
      </c>
      <c r="AK112" s="20">
        <f t="shared" si="391"/>
        <v>1.4246584377552787</v>
      </c>
      <c r="AL112" s="19"/>
      <c r="AM112" s="19"/>
      <c r="AN112" s="25"/>
      <c r="AO112" s="20" t="str">
        <f t="shared" si="392"/>
        <v xml:space="preserve"> </v>
      </c>
      <c r="AP112" s="20" t="str">
        <f t="shared" si="393"/>
        <v xml:space="preserve"> </v>
      </c>
      <c r="AQ112" s="19">
        <f t="shared" si="508"/>
        <v>8550</v>
      </c>
      <c r="AR112" s="19">
        <f t="shared" si="509"/>
        <v>8601</v>
      </c>
      <c r="AS112" s="34">
        <v>65419.25</v>
      </c>
      <c r="AT112" s="20">
        <f t="shared" si="394"/>
        <v>1.0059649122807017</v>
      </c>
      <c r="AU112" s="20">
        <f t="shared" si="395"/>
        <v>0.13147506276822188</v>
      </c>
      <c r="AV112" s="19"/>
      <c r="AW112" s="19"/>
      <c r="AX112" s="25"/>
      <c r="AY112" s="20" t="str">
        <f t="shared" si="396"/>
        <v xml:space="preserve"> </v>
      </c>
      <c r="AZ112" s="20" t="str">
        <f t="shared" si="397"/>
        <v xml:space="preserve"> </v>
      </c>
      <c r="BA112" s="19"/>
      <c r="BB112" s="19"/>
      <c r="BC112" s="25"/>
      <c r="BD112" s="20" t="str">
        <f t="shared" si="398"/>
        <v xml:space="preserve"> </v>
      </c>
      <c r="BE112" s="20" t="str">
        <f t="shared" si="399"/>
        <v xml:space="preserve"> </v>
      </c>
      <c r="BF112" s="19"/>
      <c r="BG112" s="19"/>
      <c r="BH112" s="25"/>
      <c r="BI112" s="20" t="str">
        <f t="shared" si="400"/>
        <v xml:space="preserve"> </v>
      </c>
      <c r="BJ112" s="20" t="str">
        <f t="shared" si="401"/>
        <v xml:space="preserve"> </v>
      </c>
      <c r="BK112" s="19"/>
      <c r="BL112" s="19"/>
      <c r="BM112" s="25"/>
      <c r="BN112" s="20" t="str">
        <f t="shared" si="402"/>
        <v xml:space="preserve"> </v>
      </c>
      <c r="BO112" s="20" t="str">
        <f t="shared" si="403"/>
        <v xml:space="preserve"> </v>
      </c>
      <c r="BP112" s="19"/>
      <c r="BQ112" s="19"/>
      <c r="BR112" s="25"/>
      <c r="BS112" s="20" t="str">
        <f t="shared" si="404"/>
        <v xml:space="preserve"> </v>
      </c>
      <c r="BT112" s="20" t="str">
        <f t="shared" si="405"/>
        <v xml:space="preserve"> </v>
      </c>
      <c r="BU112" s="19">
        <v>8550</v>
      </c>
      <c r="BV112" s="19">
        <v>8601</v>
      </c>
      <c r="BW112" s="25">
        <v>15501</v>
      </c>
      <c r="BX112" s="20">
        <f t="shared" si="406"/>
        <v>1.0059649122807017</v>
      </c>
      <c r="BY112" s="20">
        <f t="shared" si="407"/>
        <v>0.55486742790787691</v>
      </c>
      <c r="BZ112" s="19"/>
      <c r="CA112" s="19"/>
      <c r="CB112" s="25"/>
      <c r="CC112" s="20" t="str">
        <f t="shared" si="408"/>
        <v xml:space="preserve"> </v>
      </c>
      <c r="CD112" s="20" t="str">
        <f t="shared" si="409"/>
        <v xml:space="preserve"> </v>
      </c>
      <c r="CE112" s="19">
        <f t="shared" si="510"/>
        <v>0</v>
      </c>
      <c r="CF112" s="19">
        <f t="shared" si="511"/>
        <v>0</v>
      </c>
      <c r="CG112" s="19"/>
      <c r="CH112" s="20" t="str">
        <f t="shared" si="410"/>
        <v xml:space="preserve"> </v>
      </c>
      <c r="CI112" s="20" t="str">
        <f t="shared" si="411"/>
        <v xml:space="preserve"> </v>
      </c>
      <c r="CJ112" s="19"/>
      <c r="CK112" s="19"/>
      <c r="CL112" s="25"/>
      <c r="CM112" s="20" t="str">
        <f t="shared" si="412"/>
        <v xml:space="preserve"> </v>
      </c>
      <c r="CN112" s="20" t="str">
        <f t="shared" si="413"/>
        <v xml:space="preserve"> </v>
      </c>
      <c r="CO112" s="19"/>
      <c r="CP112" s="19"/>
      <c r="CQ112" s="25"/>
      <c r="CR112" s="20" t="str">
        <f t="shared" si="414"/>
        <v xml:space="preserve"> </v>
      </c>
      <c r="CS112" s="20" t="str">
        <f t="shared" si="415"/>
        <v xml:space="preserve"> </v>
      </c>
      <c r="CT112" s="19"/>
      <c r="CU112" s="19"/>
      <c r="CV112" s="25"/>
      <c r="CW112" s="20" t="str">
        <f t="shared" si="416"/>
        <v xml:space="preserve"> </v>
      </c>
      <c r="CX112" s="20" t="str">
        <f t="shared" si="417"/>
        <v xml:space="preserve"> </v>
      </c>
      <c r="CY112" s="19"/>
      <c r="CZ112" s="19"/>
      <c r="DA112" s="25"/>
      <c r="DB112" s="20" t="str">
        <f t="shared" si="418"/>
        <v xml:space="preserve"> </v>
      </c>
      <c r="DC112" s="20" t="str">
        <f t="shared" si="419"/>
        <v xml:space="preserve"> </v>
      </c>
      <c r="DD112" s="19"/>
      <c r="DE112" s="19"/>
      <c r="DF112" s="25">
        <v>49918.25</v>
      </c>
      <c r="DG112" s="20" t="str">
        <f t="shared" si="420"/>
        <v xml:space="preserve"> </v>
      </c>
      <c r="DH112" s="20">
        <f t="shared" si="421"/>
        <v>0</v>
      </c>
      <c r="DI112" s="19"/>
      <c r="DJ112" s="25"/>
      <c r="DK112" s="42" t="str">
        <f t="shared" si="343"/>
        <v xml:space="preserve"> </v>
      </c>
      <c r="DL112" s="19"/>
      <c r="DM112" s="19"/>
      <c r="DN112" s="25"/>
      <c r="DO112" s="20" t="str">
        <f t="shared" si="422"/>
        <v xml:space="preserve"> </v>
      </c>
      <c r="DP112" s="20" t="str">
        <f t="shared" si="423"/>
        <v xml:space="preserve"> </v>
      </c>
      <c r="DQ112" s="19"/>
      <c r="DR112" s="19"/>
      <c r="DS112" s="25"/>
      <c r="DT112" s="20" t="str">
        <f t="shared" si="424"/>
        <v xml:space="preserve"> </v>
      </c>
      <c r="DU112" s="20" t="str">
        <f t="shared" si="425"/>
        <v xml:space="preserve"> </v>
      </c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</row>
    <row r="113" spans="1:144" s="11" customFormat="1" ht="15.75" customHeight="1" outlineLevel="1" x14ac:dyDescent="0.25">
      <c r="A113" s="10">
        <f t="shared" si="512"/>
        <v>91</v>
      </c>
      <c r="B113" s="6" t="s">
        <v>12</v>
      </c>
      <c r="C113" s="19">
        <f t="shared" si="504"/>
        <v>454118.49</v>
      </c>
      <c r="D113" s="19">
        <f t="shared" si="505"/>
        <v>503509.72</v>
      </c>
      <c r="E113" s="19">
        <v>506280.65</v>
      </c>
      <c r="F113" s="20">
        <f>IF(D113&lt;=0," ",IF(D113/C113*100&gt;200,"СВ.200",D113/C113))</f>
        <v>1.1087628693559692</v>
      </c>
      <c r="G113" s="20">
        <f t="shared" si="480"/>
        <v>0.99452688938437595</v>
      </c>
      <c r="H113" s="19">
        <f t="shared" si="506"/>
        <v>433538.49</v>
      </c>
      <c r="I113" s="19">
        <f t="shared" si="507"/>
        <v>482929.72</v>
      </c>
      <c r="J113" s="16">
        <v>487680.64999999997</v>
      </c>
      <c r="K113" s="20">
        <f t="shared" si="460"/>
        <v>1.1139258246712995</v>
      </c>
      <c r="L113" s="20">
        <f t="shared" si="283"/>
        <v>0.99025811255787988</v>
      </c>
      <c r="M113" s="19">
        <v>230799.49</v>
      </c>
      <c r="N113" s="19">
        <v>289307.40999999997</v>
      </c>
      <c r="O113" s="25">
        <v>220873.49</v>
      </c>
      <c r="P113" s="20">
        <f t="shared" si="382"/>
        <v>1.2535010800933746</v>
      </c>
      <c r="Q113" s="20">
        <f t="shared" si="383"/>
        <v>1.3098331085364747</v>
      </c>
      <c r="R113" s="19"/>
      <c r="S113" s="19"/>
      <c r="T113" s="25"/>
      <c r="U113" s="20" t="str">
        <f t="shared" si="384"/>
        <v xml:space="preserve"> </v>
      </c>
      <c r="V113" s="20" t="str">
        <f t="shared" si="385"/>
        <v xml:space="preserve"> </v>
      </c>
      <c r="W113" s="19"/>
      <c r="X113" s="19"/>
      <c r="Y113" s="25"/>
      <c r="Z113" s="20" t="str">
        <f t="shared" si="386"/>
        <v xml:space="preserve"> </v>
      </c>
      <c r="AA113" s="20" t="str">
        <f t="shared" si="387"/>
        <v xml:space="preserve"> </v>
      </c>
      <c r="AB113" s="19">
        <v>188339</v>
      </c>
      <c r="AC113" s="19">
        <v>191269.76000000001</v>
      </c>
      <c r="AD113" s="25">
        <v>169562.86</v>
      </c>
      <c r="AE113" s="20">
        <f t="shared" si="388"/>
        <v>1.015561089312357</v>
      </c>
      <c r="AF113" s="20">
        <f t="shared" si="389"/>
        <v>1.1280168310442513</v>
      </c>
      <c r="AG113" s="19">
        <v>14400</v>
      </c>
      <c r="AH113" s="19">
        <v>2352.5500000000002</v>
      </c>
      <c r="AI113" s="25">
        <v>97244.3</v>
      </c>
      <c r="AJ113" s="20">
        <f t="shared" si="390"/>
        <v>0.1633715277777778</v>
      </c>
      <c r="AK113" s="20">
        <f t="shared" si="391"/>
        <v>2.4192163448140406E-2</v>
      </c>
      <c r="AL113" s="19"/>
      <c r="AM113" s="19"/>
      <c r="AN113" s="25"/>
      <c r="AO113" s="20" t="str">
        <f t="shared" si="392"/>
        <v xml:space="preserve"> </v>
      </c>
      <c r="AP113" s="20" t="str">
        <f t="shared" si="393"/>
        <v xml:space="preserve"> </v>
      </c>
      <c r="AQ113" s="19">
        <f t="shared" si="508"/>
        <v>20580</v>
      </c>
      <c r="AR113" s="19">
        <f t="shared" si="509"/>
        <v>20580</v>
      </c>
      <c r="AS113" s="34">
        <v>18600</v>
      </c>
      <c r="AT113" s="20">
        <f t="shared" si="394"/>
        <v>1</v>
      </c>
      <c r="AU113" s="20">
        <f t="shared" si="395"/>
        <v>1.1064516129032258</v>
      </c>
      <c r="AV113" s="19"/>
      <c r="AW113" s="19"/>
      <c r="AX113" s="25"/>
      <c r="AY113" s="20" t="str">
        <f t="shared" si="396"/>
        <v xml:space="preserve"> </v>
      </c>
      <c r="AZ113" s="20" t="str">
        <f t="shared" si="397"/>
        <v xml:space="preserve"> </v>
      </c>
      <c r="BA113" s="19"/>
      <c r="BB113" s="19"/>
      <c r="BC113" s="25"/>
      <c r="BD113" s="20" t="str">
        <f t="shared" si="398"/>
        <v xml:space="preserve"> </v>
      </c>
      <c r="BE113" s="20" t="str">
        <f t="shared" si="399"/>
        <v xml:space="preserve"> </v>
      </c>
      <c r="BF113" s="19"/>
      <c r="BG113" s="19"/>
      <c r="BH113" s="25"/>
      <c r="BI113" s="20" t="str">
        <f t="shared" si="400"/>
        <v xml:space="preserve"> </v>
      </c>
      <c r="BJ113" s="20" t="str">
        <f t="shared" si="401"/>
        <v xml:space="preserve"> </v>
      </c>
      <c r="BK113" s="19"/>
      <c r="BL113" s="19"/>
      <c r="BM113" s="25"/>
      <c r="BN113" s="20" t="str">
        <f t="shared" si="402"/>
        <v xml:space="preserve"> </v>
      </c>
      <c r="BO113" s="20" t="str">
        <f t="shared" si="403"/>
        <v xml:space="preserve"> </v>
      </c>
      <c r="BP113" s="19"/>
      <c r="BQ113" s="19"/>
      <c r="BR113" s="25"/>
      <c r="BS113" s="20" t="str">
        <f t="shared" si="404"/>
        <v xml:space="preserve"> </v>
      </c>
      <c r="BT113" s="20" t="str">
        <f t="shared" si="405"/>
        <v xml:space="preserve"> </v>
      </c>
      <c r="BU113" s="19">
        <v>20580</v>
      </c>
      <c r="BV113" s="19">
        <v>20580</v>
      </c>
      <c r="BW113" s="25">
        <v>18600</v>
      </c>
      <c r="BX113" s="20">
        <f t="shared" si="406"/>
        <v>1</v>
      </c>
      <c r="BY113" s="20">
        <f t="shared" si="407"/>
        <v>1.1064516129032258</v>
      </c>
      <c r="BZ113" s="19"/>
      <c r="CA113" s="19"/>
      <c r="CB113" s="25"/>
      <c r="CC113" s="20" t="str">
        <f t="shared" si="408"/>
        <v xml:space="preserve"> </v>
      </c>
      <c r="CD113" s="20" t="str">
        <f t="shared" si="409"/>
        <v xml:space="preserve"> </v>
      </c>
      <c r="CE113" s="19">
        <f t="shared" si="510"/>
        <v>0</v>
      </c>
      <c r="CF113" s="19">
        <f t="shared" si="511"/>
        <v>0</v>
      </c>
      <c r="CG113" s="19"/>
      <c r="CH113" s="20" t="str">
        <f t="shared" si="410"/>
        <v xml:space="preserve"> </v>
      </c>
      <c r="CI113" s="20" t="str">
        <f t="shared" si="411"/>
        <v xml:space="preserve"> </v>
      </c>
      <c r="CJ113" s="19"/>
      <c r="CK113" s="19"/>
      <c r="CL113" s="25"/>
      <c r="CM113" s="20" t="str">
        <f t="shared" si="412"/>
        <v xml:space="preserve"> </v>
      </c>
      <c r="CN113" s="20" t="str">
        <f t="shared" si="413"/>
        <v xml:space="preserve"> </v>
      </c>
      <c r="CO113" s="19"/>
      <c r="CP113" s="19"/>
      <c r="CQ113" s="25"/>
      <c r="CR113" s="20" t="str">
        <f t="shared" si="414"/>
        <v xml:space="preserve"> </v>
      </c>
      <c r="CS113" s="20" t="str">
        <f t="shared" si="415"/>
        <v xml:space="preserve"> </v>
      </c>
      <c r="CT113" s="19"/>
      <c r="CU113" s="19"/>
      <c r="CV113" s="25"/>
      <c r="CW113" s="20" t="str">
        <f t="shared" si="416"/>
        <v xml:space="preserve"> </v>
      </c>
      <c r="CX113" s="20" t="str">
        <f t="shared" si="417"/>
        <v xml:space="preserve"> </v>
      </c>
      <c r="CY113" s="19"/>
      <c r="CZ113" s="19"/>
      <c r="DA113" s="25"/>
      <c r="DB113" s="20" t="str">
        <f t="shared" si="418"/>
        <v xml:space="preserve"> </v>
      </c>
      <c r="DC113" s="20" t="str">
        <f t="shared" si="419"/>
        <v xml:space="preserve"> </v>
      </c>
      <c r="DD113" s="19"/>
      <c r="DE113" s="19"/>
      <c r="DF113" s="25"/>
      <c r="DG113" s="20" t="str">
        <f t="shared" si="420"/>
        <v xml:space="preserve"> </v>
      </c>
      <c r="DH113" s="20" t="str">
        <f t="shared" si="421"/>
        <v xml:space="preserve"> </v>
      </c>
      <c r="DI113" s="19"/>
      <c r="DJ113" s="25"/>
      <c r="DK113" s="42" t="str">
        <f t="shared" si="343"/>
        <v xml:space="preserve"> </v>
      </c>
      <c r="DL113" s="19"/>
      <c r="DM113" s="19"/>
      <c r="DN113" s="25"/>
      <c r="DO113" s="20" t="str">
        <f t="shared" si="422"/>
        <v xml:space="preserve"> </v>
      </c>
      <c r="DP113" s="20" t="str">
        <f t="shared" si="423"/>
        <v xml:space="preserve"> </v>
      </c>
      <c r="DQ113" s="19"/>
      <c r="DR113" s="19"/>
      <c r="DS113" s="25"/>
      <c r="DT113" s="20" t="str">
        <f t="shared" si="424"/>
        <v xml:space="preserve"> </v>
      </c>
      <c r="DU113" s="20" t="str">
        <f t="shared" si="425"/>
        <v xml:space="preserve"> </v>
      </c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</row>
    <row r="114" spans="1:144" s="11" customFormat="1" ht="16.5" customHeight="1" outlineLevel="1" x14ac:dyDescent="0.25">
      <c r="A114" s="10">
        <f t="shared" si="512"/>
        <v>92</v>
      </c>
      <c r="B114" s="6" t="s">
        <v>96</v>
      </c>
      <c r="C114" s="19">
        <f t="shared" si="504"/>
        <v>2895396.6300000004</v>
      </c>
      <c r="D114" s="19">
        <f t="shared" si="505"/>
        <v>2563673.9900000002</v>
      </c>
      <c r="E114" s="19">
        <v>1976314.04</v>
      </c>
      <c r="F114" s="20">
        <f>IF(D114&lt;=0," ",IF(D114/C114*100&gt;200,"СВ.200",D114/C114))</f>
        <v>0.88543101951458714</v>
      </c>
      <c r="G114" s="20">
        <f t="shared" si="480"/>
        <v>1.2971997051642663</v>
      </c>
      <c r="H114" s="19">
        <f t="shared" si="506"/>
        <v>2632774.4900000002</v>
      </c>
      <c r="I114" s="19">
        <f t="shared" si="507"/>
        <v>2281784.2400000002</v>
      </c>
      <c r="J114" s="16">
        <v>1886914.12</v>
      </c>
      <c r="K114" s="20">
        <f t="shared" si="460"/>
        <v>0.86668427116216851</v>
      </c>
      <c r="L114" s="20">
        <f t="shared" si="283"/>
        <v>1.2092676692673221</v>
      </c>
      <c r="M114" s="19">
        <v>882774.49</v>
      </c>
      <c r="N114" s="19">
        <v>1024560.42</v>
      </c>
      <c r="O114" s="25">
        <v>690396.9</v>
      </c>
      <c r="P114" s="20">
        <f t="shared" si="382"/>
        <v>1.1606139864780189</v>
      </c>
      <c r="Q114" s="20">
        <f t="shared" si="383"/>
        <v>1.484016541789223</v>
      </c>
      <c r="R114" s="19"/>
      <c r="S114" s="19"/>
      <c r="T114" s="25"/>
      <c r="U114" s="20" t="str">
        <f t="shared" si="384"/>
        <v xml:space="preserve"> </v>
      </c>
      <c r="V114" s="20" t="str">
        <f t="shared" si="385"/>
        <v xml:space="preserve"> </v>
      </c>
      <c r="W114" s="19"/>
      <c r="X114" s="19"/>
      <c r="Y114" s="25"/>
      <c r="Z114" s="20" t="str">
        <f t="shared" si="386"/>
        <v xml:space="preserve"> </v>
      </c>
      <c r="AA114" s="20" t="str">
        <f t="shared" si="387"/>
        <v xml:space="preserve"> </v>
      </c>
      <c r="AB114" s="19">
        <v>150000</v>
      </c>
      <c r="AC114" s="19">
        <v>181552.08</v>
      </c>
      <c r="AD114" s="25">
        <v>277610.21999999997</v>
      </c>
      <c r="AE114" s="20">
        <f t="shared" si="388"/>
        <v>1.2103472</v>
      </c>
      <c r="AF114" s="20">
        <f t="shared" si="389"/>
        <v>0.65398197515927192</v>
      </c>
      <c r="AG114" s="19">
        <v>1600000</v>
      </c>
      <c r="AH114" s="19">
        <v>1075671.74</v>
      </c>
      <c r="AI114" s="25">
        <v>918907</v>
      </c>
      <c r="AJ114" s="20">
        <f t="shared" si="390"/>
        <v>0.67229483749999996</v>
      </c>
      <c r="AK114" s="20">
        <f t="shared" si="391"/>
        <v>1.1705991357123191</v>
      </c>
      <c r="AL114" s="19"/>
      <c r="AM114" s="19"/>
      <c r="AN114" s="25"/>
      <c r="AO114" s="20" t="str">
        <f t="shared" si="392"/>
        <v xml:space="preserve"> </v>
      </c>
      <c r="AP114" s="20" t="str">
        <f t="shared" si="393"/>
        <v xml:space="preserve"> </v>
      </c>
      <c r="AQ114" s="19">
        <f t="shared" si="508"/>
        <v>262622.14</v>
      </c>
      <c r="AR114" s="19">
        <f t="shared" si="509"/>
        <v>281889.75</v>
      </c>
      <c r="AS114" s="34">
        <v>89399.92</v>
      </c>
      <c r="AT114" s="20">
        <f t="shared" si="394"/>
        <v>1.0733662820659369</v>
      </c>
      <c r="AU114" s="20" t="str">
        <f t="shared" si="395"/>
        <v>св.200</v>
      </c>
      <c r="AV114" s="19"/>
      <c r="AW114" s="19"/>
      <c r="AX114" s="25"/>
      <c r="AY114" s="20" t="str">
        <f t="shared" si="396"/>
        <v xml:space="preserve"> </v>
      </c>
      <c r="AZ114" s="20" t="str">
        <f t="shared" si="397"/>
        <v xml:space="preserve"> </v>
      </c>
      <c r="BA114" s="19"/>
      <c r="BB114" s="19"/>
      <c r="BC114" s="25"/>
      <c r="BD114" s="20" t="str">
        <f t="shared" si="398"/>
        <v xml:space="preserve"> </v>
      </c>
      <c r="BE114" s="20" t="str">
        <f t="shared" si="399"/>
        <v xml:space="preserve"> </v>
      </c>
      <c r="BF114" s="19">
        <v>61000</v>
      </c>
      <c r="BG114" s="19">
        <v>80267.61</v>
      </c>
      <c r="BH114" s="25">
        <v>89399.92</v>
      </c>
      <c r="BI114" s="20">
        <f t="shared" si="400"/>
        <v>1.3158624590163934</v>
      </c>
      <c r="BJ114" s="20">
        <f t="shared" si="401"/>
        <v>0.89784879002128859</v>
      </c>
      <c r="BK114" s="19"/>
      <c r="BL114" s="19"/>
      <c r="BM114" s="25"/>
      <c r="BN114" s="20" t="str">
        <f t="shared" si="402"/>
        <v xml:space="preserve"> </v>
      </c>
      <c r="BO114" s="20" t="str">
        <f t="shared" si="403"/>
        <v xml:space="preserve"> </v>
      </c>
      <c r="BP114" s="19"/>
      <c r="BQ114" s="19"/>
      <c r="BR114" s="25"/>
      <c r="BS114" s="20" t="str">
        <f t="shared" si="404"/>
        <v xml:space="preserve"> </v>
      </c>
      <c r="BT114" s="20" t="str">
        <f t="shared" si="405"/>
        <v xml:space="preserve"> </v>
      </c>
      <c r="BU114" s="19"/>
      <c r="BV114" s="19"/>
      <c r="BW114" s="25"/>
      <c r="BX114" s="20" t="str">
        <f t="shared" si="406"/>
        <v xml:space="preserve"> </v>
      </c>
      <c r="BY114" s="20" t="str">
        <f t="shared" si="407"/>
        <v xml:space="preserve"> </v>
      </c>
      <c r="BZ114" s="19"/>
      <c r="CA114" s="19"/>
      <c r="CB114" s="25"/>
      <c r="CC114" s="20" t="str">
        <f t="shared" si="408"/>
        <v xml:space="preserve"> </v>
      </c>
      <c r="CD114" s="20" t="str">
        <f t="shared" si="409"/>
        <v xml:space="preserve"> </v>
      </c>
      <c r="CE114" s="19">
        <f t="shared" si="510"/>
        <v>196230.21</v>
      </c>
      <c r="CF114" s="19">
        <f t="shared" si="511"/>
        <v>196230.21</v>
      </c>
      <c r="CG114" s="19"/>
      <c r="CH114" s="20">
        <f t="shared" si="410"/>
        <v>1</v>
      </c>
      <c r="CI114" s="20" t="str">
        <f t="shared" si="411"/>
        <v xml:space="preserve"> </v>
      </c>
      <c r="CJ114" s="19"/>
      <c r="CK114" s="19"/>
      <c r="CL114" s="25"/>
      <c r="CM114" s="20" t="str">
        <f t="shared" si="412"/>
        <v xml:space="preserve"> </v>
      </c>
      <c r="CN114" s="20" t="str">
        <f t="shared" si="413"/>
        <v xml:space="preserve"> </v>
      </c>
      <c r="CO114" s="19">
        <v>196230.21</v>
      </c>
      <c r="CP114" s="19">
        <v>196230.21</v>
      </c>
      <c r="CQ114" s="25"/>
      <c r="CR114" s="20">
        <f t="shared" si="414"/>
        <v>1</v>
      </c>
      <c r="CS114" s="20" t="str">
        <f t="shared" si="415"/>
        <v xml:space="preserve"> </v>
      </c>
      <c r="CT114" s="19"/>
      <c r="CU114" s="19"/>
      <c r="CV114" s="25"/>
      <c r="CW114" s="20" t="str">
        <f t="shared" si="416"/>
        <v xml:space="preserve"> </v>
      </c>
      <c r="CX114" s="20" t="str">
        <f t="shared" si="417"/>
        <v xml:space="preserve"> </v>
      </c>
      <c r="CY114" s="19"/>
      <c r="CZ114" s="19"/>
      <c r="DA114" s="25"/>
      <c r="DB114" s="20" t="str">
        <f t="shared" si="418"/>
        <v xml:space="preserve"> </v>
      </c>
      <c r="DC114" s="20" t="str">
        <f t="shared" si="419"/>
        <v xml:space="preserve"> </v>
      </c>
      <c r="DD114" s="19">
        <v>5391.93</v>
      </c>
      <c r="DE114" s="19">
        <v>5391.93</v>
      </c>
      <c r="DF114" s="25"/>
      <c r="DG114" s="20">
        <f t="shared" si="420"/>
        <v>1</v>
      </c>
      <c r="DH114" s="20" t="str">
        <f t="shared" si="421"/>
        <v xml:space="preserve"> </v>
      </c>
      <c r="DI114" s="19"/>
      <c r="DJ114" s="25"/>
      <c r="DK114" s="42" t="str">
        <f t="shared" si="343"/>
        <v xml:space="preserve"> </v>
      </c>
      <c r="DL114" s="19"/>
      <c r="DM114" s="19"/>
      <c r="DN114" s="25"/>
      <c r="DO114" s="20" t="str">
        <f t="shared" si="422"/>
        <v xml:space="preserve"> </v>
      </c>
      <c r="DP114" s="20" t="str">
        <f t="shared" si="423"/>
        <v xml:space="preserve"> </v>
      </c>
      <c r="DQ114" s="19"/>
      <c r="DR114" s="19"/>
      <c r="DS114" s="25"/>
      <c r="DT114" s="20" t="str">
        <f t="shared" si="424"/>
        <v xml:space="preserve"> </v>
      </c>
      <c r="DU114" s="20" t="str">
        <f t="shared" si="425"/>
        <v xml:space="preserve"> </v>
      </c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</row>
    <row r="115" spans="1:144" s="13" customFormat="1" ht="15.75" x14ac:dyDescent="0.25">
      <c r="A115" s="12"/>
      <c r="B115" s="5" t="s">
        <v>139</v>
      </c>
      <c r="C115" s="37">
        <f>SUM(C116:C121)</f>
        <v>251465009.10000002</v>
      </c>
      <c r="D115" s="37">
        <f>SUM(D116:D121)</f>
        <v>279005385.53000003</v>
      </c>
      <c r="E115" s="21">
        <v>236217493.81999999</v>
      </c>
      <c r="F115" s="18">
        <f>IF(D115&lt;=0," ",IF(D115/C115*100&gt;200,"СВ.200",D115/C115))</f>
        <v>1.1095197161965704</v>
      </c>
      <c r="G115" s="18">
        <f t="shared" si="480"/>
        <v>1.1811376922938859</v>
      </c>
      <c r="H115" s="37">
        <f>SUM(H116:H121)</f>
        <v>226148247.26000002</v>
      </c>
      <c r="I115" s="37">
        <f>SUM(I116:I121)</f>
        <v>263919686.44999999</v>
      </c>
      <c r="J115" s="30">
        <v>225693973.37</v>
      </c>
      <c r="K115" s="18">
        <f t="shared" si="460"/>
        <v>1.1670207027807498</v>
      </c>
      <c r="L115" s="18">
        <f t="shared" si="283"/>
        <v>1.1693696668511977</v>
      </c>
      <c r="M115" s="37">
        <f>SUM(M116:M121)</f>
        <v>192638185.15000004</v>
      </c>
      <c r="N115" s="37">
        <f>SUM(N116:N121)</f>
        <v>230527898.18000001</v>
      </c>
      <c r="O115" s="37">
        <v>192054051.03</v>
      </c>
      <c r="P115" s="18">
        <f t="shared" si="382"/>
        <v>1.1966884862442859</v>
      </c>
      <c r="Q115" s="18">
        <f t="shared" si="383"/>
        <v>1.2003282250161449</v>
      </c>
      <c r="R115" s="37">
        <f>SUM(R116:R121)</f>
        <v>4181700</v>
      </c>
      <c r="S115" s="37">
        <f>SUM(S116:S121)</f>
        <v>4614275.78</v>
      </c>
      <c r="T115" s="37">
        <v>4290012.9400000004</v>
      </c>
      <c r="U115" s="18">
        <f t="shared" si="384"/>
        <v>1.1034449577922856</v>
      </c>
      <c r="V115" s="18">
        <f t="shared" si="385"/>
        <v>1.0755855155998666</v>
      </c>
      <c r="W115" s="37">
        <f>SUM(W116:W121)</f>
        <v>129865.95</v>
      </c>
      <c r="X115" s="37">
        <f>SUM(X116:X121)</f>
        <v>532466.4</v>
      </c>
      <c r="Y115" s="37">
        <v>167240.35</v>
      </c>
      <c r="Z115" s="18" t="str">
        <f t="shared" si="386"/>
        <v>СВ.200</v>
      </c>
      <c r="AA115" s="18" t="str">
        <f t="shared" si="387"/>
        <v>св.200</v>
      </c>
      <c r="AB115" s="37">
        <f>SUM(AB116:AB121)</f>
        <v>12014881.85</v>
      </c>
      <c r="AC115" s="37">
        <f>SUM(AC116:AC121)</f>
        <v>12042430.35</v>
      </c>
      <c r="AD115" s="37">
        <v>11808592.390000001</v>
      </c>
      <c r="AE115" s="18">
        <f t="shared" si="388"/>
        <v>1.002292864827464</v>
      </c>
      <c r="AF115" s="18">
        <f t="shared" si="389"/>
        <v>1.0198023568158745</v>
      </c>
      <c r="AG115" s="37">
        <f>SUM(AG116:AG121)</f>
        <v>17183614.309999999</v>
      </c>
      <c r="AH115" s="37">
        <f>SUM(AH116:AH121)</f>
        <v>16202615.74</v>
      </c>
      <c r="AI115" s="37">
        <v>17374076.66</v>
      </c>
      <c r="AJ115" s="18">
        <f t="shared" si="390"/>
        <v>0.94291081303954161</v>
      </c>
      <c r="AK115" s="18">
        <f t="shared" si="391"/>
        <v>0.93257420564414617</v>
      </c>
      <c r="AL115" s="37">
        <f>SUM(AL116:AL121)</f>
        <v>0</v>
      </c>
      <c r="AM115" s="37">
        <f>SUM(AM116:AM121)</f>
        <v>0</v>
      </c>
      <c r="AN115" s="37">
        <v>0</v>
      </c>
      <c r="AO115" s="18" t="str">
        <f t="shared" si="392"/>
        <v xml:space="preserve"> </v>
      </c>
      <c r="AP115" s="18" t="str">
        <f t="shared" si="393"/>
        <v xml:space="preserve"> </v>
      </c>
      <c r="AQ115" s="37">
        <f>SUM(AQ116:AQ121)</f>
        <v>25316761.84</v>
      </c>
      <c r="AR115" s="37">
        <f>SUM(AR116:AR121)</f>
        <v>15085699.079999996</v>
      </c>
      <c r="AS115" s="37">
        <v>10523520.449999999</v>
      </c>
      <c r="AT115" s="18">
        <f t="shared" si="394"/>
        <v>0.59587790789914052</v>
      </c>
      <c r="AU115" s="18">
        <f t="shared" si="395"/>
        <v>1.4335220947853051</v>
      </c>
      <c r="AV115" s="37">
        <f>SUM(AV116:AV121)</f>
        <v>565427.80000000005</v>
      </c>
      <c r="AW115" s="37">
        <f>SUM(AW116:AW121)</f>
        <v>579140.69999999995</v>
      </c>
      <c r="AX115" s="37">
        <v>735638.22</v>
      </c>
      <c r="AY115" s="18">
        <f t="shared" si="396"/>
        <v>1.0242522564330936</v>
      </c>
      <c r="AZ115" s="18">
        <f t="shared" si="397"/>
        <v>0.78726292932414521</v>
      </c>
      <c r="BA115" s="37">
        <f>SUM(BA116:BA121)</f>
        <v>0</v>
      </c>
      <c r="BB115" s="37">
        <f>SUM(BB116:BB121)</f>
        <v>0</v>
      </c>
      <c r="BC115" s="37">
        <v>0</v>
      </c>
      <c r="BD115" s="18" t="str">
        <f t="shared" si="398"/>
        <v xml:space="preserve"> </v>
      </c>
      <c r="BE115" s="18" t="str">
        <f t="shared" si="399"/>
        <v xml:space="preserve"> </v>
      </c>
      <c r="BF115" s="37">
        <f>SUM(BF116:BF121)</f>
        <v>1002881.21</v>
      </c>
      <c r="BG115" s="37">
        <f>SUM(BG116:BG121)</f>
        <v>426096.9</v>
      </c>
      <c r="BH115" s="37">
        <v>1001213.87</v>
      </c>
      <c r="BI115" s="18">
        <f t="shared" si="400"/>
        <v>0.42487275237712352</v>
      </c>
      <c r="BJ115" s="18">
        <f t="shared" si="401"/>
        <v>0.42558030084021908</v>
      </c>
      <c r="BK115" s="37">
        <f>SUM(BK116:BK121)</f>
        <v>0</v>
      </c>
      <c r="BL115" s="37">
        <f>SUM(BL116:BL121)</f>
        <v>0</v>
      </c>
      <c r="BM115" s="37">
        <v>0</v>
      </c>
      <c r="BN115" s="18" t="str">
        <f t="shared" si="402"/>
        <v xml:space="preserve"> </v>
      </c>
      <c r="BO115" s="18" t="str">
        <f t="shared" si="403"/>
        <v xml:space="preserve"> </v>
      </c>
      <c r="BP115" s="37">
        <f>SUM(BP116:BP121)</f>
        <v>2583042.13</v>
      </c>
      <c r="BQ115" s="37">
        <f>SUM(BQ116:BQ121)</f>
        <v>2935541.9999999995</v>
      </c>
      <c r="BR115" s="37">
        <v>3076391.51</v>
      </c>
      <c r="BS115" s="18">
        <f t="shared" si="404"/>
        <v>1.1364669456630192</v>
      </c>
      <c r="BT115" s="18">
        <f t="shared" si="405"/>
        <v>0.9542159996404358</v>
      </c>
      <c r="BU115" s="37">
        <f>SUM(BU116:BU121)</f>
        <v>5209552.4400000004</v>
      </c>
      <c r="BV115" s="37">
        <f>SUM(BV116:BV121)</f>
        <v>6176492.5599999987</v>
      </c>
      <c r="BW115" s="37">
        <v>2465211.71</v>
      </c>
      <c r="BX115" s="18">
        <f t="shared" si="406"/>
        <v>1.1856090578099638</v>
      </c>
      <c r="BY115" s="18" t="str">
        <f t="shared" si="407"/>
        <v>св.200</v>
      </c>
      <c r="BZ115" s="37">
        <f>SUM(BZ116:BZ121)</f>
        <v>0</v>
      </c>
      <c r="CA115" s="37">
        <f>SUM(CA116:CA121)</f>
        <v>0</v>
      </c>
      <c r="CB115" s="37">
        <v>0</v>
      </c>
      <c r="CC115" s="18" t="str">
        <f t="shared" si="408"/>
        <v xml:space="preserve"> </v>
      </c>
      <c r="CD115" s="18" t="str">
        <f t="shared" si="409"/>
        <v xml:space="preserve"> </v>
      </c>
      <c r="CE115" s="37">
        <f>SUM(CE116:CE121)</f>
        <v>15123000</v>
      </c>
      <c r="CF115" s="37">
        <f>SUM(CF116:CF121)</f>
        <v>4032936.56</v>
      </c>
      <c r="CG115" s="21">
        <v>2815994.73</v>
      </c>
      <c r="CH115" s="18">
        <f t="shared" si="410"/>
        <v>0.26667569662104079</v>
      </c>
      <c r="CI115" s="18">
        <f t="shared" si="411"/>
        <v>1.432153447247396</v>
      </c>
      <c r="CJ115" s="37">
        <f>SUM(CJ116:CJ121)</f>
        <v>15123000</v>
      </c>
      <c r="CK115" s="37">
        <f>SUM(CK116:CK121)</f>
        <v>4032936.56</v>
      </c>
      <c r="CL115" s="37">
        <v>2815994.73</v>
      </c>
      <c r="CM115" s="18">
        <f t="shared" si="412"/>
        <v>0.26667569662104079</v>
      </c>
      <c r="CN115" s="18">
        <f t="shared" si="413"/>
        <v>1.432153447247396</v>
      </c>
      <c r="CO115" s="37">
        <f>SUM(CO116:CO121)</f>
        <v>0</v>
      </c>
      <c r="CP115" s="37">
        <f>SUM(CP116:CP121)</f>
        <v>0</v>
      </c>
      <c r="CQ115" s="37">
        <v>0</v>
      </c>
      <c r="CR115" s="18" t="str">
        <f t="shared" si="414"/>
        <v xml:space="preserve"> </v>
      </c>
      <c r="CS115" s="18" t="str">
        <f t="shared" si="415"/>
        <v xml:space="preserve"> </v>
      </c>
      <c r="CT115" s="37">
        <f>SUM(CT116:CT121)</f>
        <v>304555.89</v>
      </c>
      <c r="CU115" s="37">
        <f>SUM(CU116:CU121)</f>
        <v>304555.90000000002</v>
      </c>
      <c r="CV115" s="37">
        <v>158175.23000000001</v>
      </c>
      <c r="CW115" s="18">
        <f t="shared" si="416"/>
        <v>1.0000000328346959</v>
      </c>
      <c r="CX115" s="18">
        <f t="shared" si="417"/>
        <v>1.9254335840068006</v>
      </c>
      <c r="CY115" s="37">
        <f>SUM(CY116:CY121)</f>
        <v>0</v>
      </c>
      <c r="CZ115" s="37">
        <f>SUM(CZ116:CZ121)</f>
        <v>0</v>
      </c>
      <c r="DA115" s="37">
        <v>0</v>
      </c>
      <c r="DB115" s="18" t="str">
        <f t="shared" si="418"/>
        <v xml:space="preserve"> </v>
      </c>
      <c r="DC115" s="18" t="str">
        <f t="shared" si="419"/>
        <v xml:space="preserve"> </v>
      </c>
      <c r="DD115" s="37">
        <f>SUM(DD116:DD121)</f>
        <v>392232.43</v>
      </c>
      <c r="DE115" s="37">
        <f>SUM(DE116:DE121)</f>
        <v>494864.52</v>
      </c>
      <c r="DF115" s="37">
        <v>122420.14</v>
      </c>
      <c r="DG115" s="18">
        <f t="shared" si="420"/>
        <v>1.2616614082624429</v>
      </c>
      <c r="DH115" s="18" t="str">
        <f t="shared" si="421"/>
        <v>св.200</v>
      </c>
      <c r="DI115" s="37">
        <f>SUM(DI116:DI121)</f>
        <v>0</v>
      </c>
      <c r="DJ115" s="37">
        <v>0</v>
      </c>
      <c r="DK115" s="18" t="str">
        <f t="shared" si="343"/>
        <v xml:space="preserve"> </v>
      </c>
      <c r="DL115" s="37">
        <f>SUM(DL116:DL121)</f>
        <v>0</v>
      </c>
      <c r="DM115" s="37">
        <f>SUM(DM116:DM121)</f>
        <v>0</v>
      </c>
      <c r="DN115" s="37">
        <v>0</v>
      </c>
      <c r="DO115" s="18" t="str">
        <f t="shared" si="422"/>
        <v xml:space="preserve"> </v>
      </c>
      <c r="DP115" s="18" t="str">
        <f t="shared" si="423"/>
        <v xml:space="preserve"> </v>
      </c>
      <c r="DQ115" s="37">
        <f>SUM(DQ116:DQ121)</f>
        <v>136069.94</v>
      </c>
      <c r="DR115" s="37">
        <f>SUM(DR116:DR121)</f>
        <v>136069.94</v>
      </c>
      <c r="DS115" s="37">
        <v>145955.63</v>
      </c>
      <c r="DT115" s="18">
        <f t="shared" si="424"/>
        <v>1</v>
      </c>
      <c r="DU115" s="18">
        <f t="shared" si="425"/>
        <v>0.93226921085538117</v>
      </c>
      <c r="DV115" s="54"/>
      <c r="DW115" s="54"/>
      <c r="DX115" s="54"/>
      <c r="DY115" s="54"/>
      <c r="DZ115" s="54"/>
      <c r="EA115" s="54"/>
      <c r="EB115" s="54"/>
      <c r="EC115" s="54"/>
      <c r="ED115" s="54"/>
      <c r="EE115" s="54"/>
      <c r="EF115" s="54"/>
      <c r="EG115" s="54"/>
      <c r="EH115" s="54"/>
      <c r="EI115" s="54"/>
      <c r="EJ115" s="54"/>
      <c r="EK115" s="54"/>
      <c r="EL115" s="54"/>
      <c r="EM115" s="54"/>
      <c r="EN115" s="54"/>
    </row>
    <row r="116" spans="1:144" s="11" customFormat="1" ht="16.5" customHeight="1" outlineLevel="1" x14ac:dyDescent="0.25">
      <c r="A116" s="10">
        <v>93</v>
      </c>
      <c r="B116" s="6" t="s">
        <v>14</v>
      </c>
      <c r="C116" s="19">
        <f t="shared" ref="C116" si="513">H116+AQ116</f>
        <v>237345786.57000002</v>
      </c>
      <c r="D116" s="19">
        <f t="shared" ref="D116" si="514">I116+AR116</f>
        <v>264176364.84</v>
      </c>
      <c r="E116" s="19">
        <v>220881080.88</v>
      </c>
      <c r="F116" s="20">
        <f>IF(D116&lt;=0," ",IF(D116/C116*100&gt;200,"СВ.200",D116/C116))</f>
        <v>1.1130442577378001</v>
      </c>
      <c r="G116" s="20">
        <f t="shared" si="480"/>
        <v>1.1960117353080204</v>
      </c>
      <c r="H116" s="19">
        <f t="shared" ref="H116" si="515">M116+R116+W116+AB116+AG116+AL116</f>
        <v>213733065.83000001</v>
      </c>
      <c r="I116" s="19">
        <f t="shared" ref="I116" si="516">N116+S116+X116+AC116+AH116+AM116</f>
        <v>251395451.06</v>
      </c>
      <c r="J116" s="16">
        <v>211951499.65000001</v>
      </c>
      <c r="K116" s="20">
        <f t="shared" si="460"/>
        <v>1.1762122537462503</v>
      </c>
      <c r="L116" s="20">
        <f t="shared" si="283"/>
        <v>1.1860989494065135</v>
      </c>
      <c r="M116" s="19">
        <v>187533365.83000001</v>
      </c>
      <c r="N116" s="19">
        <v>224469518.36000001</v>
      </c>
      <c r="O116" s="25">
        <v>185211579.34</v>
      </c>
      <c r="P116" s="20">
        <f t="shared" si="382"/>
        <v>1.1969577646437746</v>
      </c>
      <c r="Q116" s="20">
        <f t="shared" si="383"/>
        <v>1.2119626600015796</v>
      </c>
      <c r="R116" s="19">
        <v>4181700</v>
      </c>
      <c r="S116" s="19">
        <v>4614275.78</v>
      </c>
      <c r="T116" s="25">
        <v>4290012.9400000004</v>
      </c>
      <c r="U116" s="20">
        <f t="shared" si="384"/>
        <v>1.1034449577922856</v>
      </c>
      <c r="V116" s="20">
        <f t="shared" si="385"/>
        <v>1.0755855155998666</v>
      </c>
      <c r="W116" s="19"/>
      <c r="X116" s="19"/>
      <c r="Y116" s="25"/>
      <c r="Z116" s="20" t="str">
        <f t="shared" si="386"/>
        <v xml:space="preserve"> </v>
      </c>
      <c r="AA116" s="20" t="str">
        <f t="shared" si="387"/>
        <v xml:space="preserve"> </v>
      </c>
      <c r="AB116" s="19">
        <v>10064000</v>
      </c>
      <c r="AC116" s="19">
        <v>10369278.529999999</v>
      </c>
      <c r="AD116" s="25">
        <v>10574315.27</v>
      </c>
      <c r="AE116" s="20">
        <f t="shared" si="388"/>
        <v>1.0303337172098568</v>
      </c>
      <c r="AF116" s="20">
        <f t="shared" si="389"/>
        <v>0.98060992747381925</v>
      </c>
      <c r="AG116" s="19">
        <v>11954000</v>
      </c>
      <c r="AH116" s="19">
        <v>11942378.390000001</v>
      </c>
      <c r="AI116" s="25">
        <v>11875592.1</v>
      </c>
      <c r="AJ116" s="20">
        <f t="shared" si="390"/>
        <v>0.99902780575539574</v>
      </c>
      <c r="AK116" s="20">
        <f t="shared" si="391"/>
        <v>1.0056238282215841</v>
      </c>
      <c r="AL116" s="19"/>
      <c r="AM116" s="19"/>
      <c r="AN116" s="25"/>
      <c r="AO116" s="20" t="str">
        <f t="shared" si="392"/>
        <v xml:space="preserve"> </v>
      </c>
      <c r="AP116" s="20" t="str">
        <f t="shared" si="393"/>
        <v xml:space="preserve"> </v>
      </c>
      <c r="AQ116" s="19">
        <f t="shared" ref="AQ116" si="517">AV116+BA116+BF116+BK116+BP116+BU116+BZ116+CE116+CT116+CY116+DD116+DL116+DQ116</f>
        <v>23612720.739999998</v>
      </c>
      <c r="AR116" s="19">
        <f t="shared" ref="AR116" si="518">AW116+BB116+BG116+BL116+BQ116+BV116+CA116+CF116+CU116+CZ116+DE116+DI116+DM116+DR116</f>
        <v>12780913.779999999</v>
      </c>
      <c r="AS116" s="34">
        <v>8929581.2300000004</v>
      </c>
      <c r="AT116" s="20">
        <f t="shared" si="394"/>
        <v>0.5412723896043502</v>
      </c>
      <c r="AU116" s="20">
        <f t="shared" si="395"/>
        <v>1.4313004664833537</v>
      </c>
      <c r="AV116" s="19">
        <v>565427.80000000005</v>
      </c>
      <c r="AW116" s="19">
        <v>579140.69999999995</v>
      </c>
      <c r="AX116" s="25">
        <v>735638.22</v>
      </c>
      <c r="AY116" s="20">
        <f t="shared" si="396"/>
        <v>1.0242522564330936</v>
      </c>
      <c r="AZ116" s="20">
        <f t="shared" si="397"/>
        <v>0.78726292932414521</v>
      </c>
      <c r="BA116" s="19"/>
      <c r="BB116" s="19"/>
      <c r="BC116" s="25"/>
      <c r="BD116" s="20" t="str">
        <f t="shared" si="398"/>
        <v xml:space="preserve"> </v>
      </c>
      <c r="BE116" s="20" t="str">
        <f t="shared" si="399"/>
        <v xml:space="preserve"> </v>
      </c>
      <c r="BF116" s="19"/>
      <c r="BG116" s="19"/>
      <c r="BH116" s="25"/>
      <c r="BI116" s="20" t="str">
        <f t="shared" si="400"/>
        <v xml:space="preserve"> </v>
      </c>
      <c r="BJ116" s="20" t="str">
        <f t="shared" si="401"/>
        <v xml:space="preserve"> </v>
      </c>
      <c r="BK116" s="19"/>
      <c r="BL116" s="19"/>
      <c r="BM116" s="25"/>
      <c r="BN116" s="20" t="str">
        <f t="shared" si="402"/>
        <v xml:space="preserve"> </v>
      </c>
      <c r="BO116" s="20" t="str">
        <f t="shared" si="403"/>
        <v xml:space="preserve"> </v>
      </c>
      <c r="BP116" s="19">
        <v>2307880</v>
      </c>
      <c r="BQ116" s="19">
        <v>2450102.48</v>
      </c>
      <c r="BR116" s="25">
        <v>2728007.21</v>
      </c>
      <c r="BS116" s="20">
        <f t="shared" si="404"/>
        <v>1.0616247291886927</v>
      </c>
      <c r="BT116" s="20">
        <f t="shared" si="405"/>
        <v>0.89812903390383636</v>
      </c>
      <c r="BU116" s="19">
        <v>4853119.29</v>
      </c>
      <c r="BV116" s="19">
        <v>4852808.29</v>
      </c>
      <c r="BW116" s="25">
        <v>2331385.25</v>
      </c>
      <c r="BX116" s="20">
        <f t="shared" si="406"/>
        <v>0.99993591750348254</v>
      </c>
      <c r="BY116" s="20" t="str">
        <f t="shared" si="407"/>
        <v>св.200</v>
      </c>
      <c r="BZ116" s="19"/>
      <c r="CA116" s="19"/>
      <c r="CB116" s="25"/>
      <c r="CC116" s="20" t="str">
        <f t="shared" si="408"/>
        <v xml:space="preserve"> </v>
      </c>
      <c r="CD116" s="20" t="str">
        <f t="shared" si="409"/>
        <v xml:space="preserve"> </v>
      </c>
      <c r="CE116" s="19">
        <f t="shared" ref="CE116" si="519">CJ116+CO116</f>
        <v>15123000</v>
      </c>
      <c r="CF116" s="19">
        <f t="shared" ref="CF116" si="520">CK116+CP116</f>
        <v>4032936.56</v>
      </c>
      <c r="CG116" s="19">
        <v>2815994.73</v>
      </c>
      <c r="CH116" s="20">
        <f t="shared" si="410"/>
        <v>0.26667569662104079</v>
      </c>
      <c r="CI116" s="20">
        <f t="shared" si="411"/>
        <v>1.432153447247396</v>
      </c>
      <c r="CJ116" s="19">
        <v>15123000</v>
      </c>
      <c r="CK116" s="19">
        <v>4032936.56</v>
      </c>
      <c r="CL116" s="25">
        <v>2815994.73</v>
      </c>
      <c r="CM116" s="20">
        <f t="shared" si="412"/>
        <v>0.26667569662104079</v>
      </c>
      <c r="CN116" s="20">
        <f t="shared" si="413"/>
        <v>1.432153447247396</v>
      </c>
      <c r="CO116" s="19"/>
      <c r="CP116" s="19"/>
      <c r="CQ116" s="25"/>
      <c r="CR116" s="20" t="str">
        <f t="shared" si="414"/>
        <v xml:space="preserve"> </v>
      </c>
      <c r="CS116" s="20" t="str">
        <f t="shared" si="415"/>
        <v xml:space="preserve"> </v>
      </c>
      <c r="CT116" s="19">
        <v>304555.89</v>
      </c>
      <c r="CU116" s="19">
        <v>304555.90000000002</v>
      </c>
      <c r="CV116" s="25">
        <v>158175.23000000001</v>
      </c>
      <c r="CW116" s="20">
        <f t="shared" si="416"/>
        <v>1.0000000328346959</v>
      </c>
      <c r="CX116" s="20">
        <f t="shared" si="417"/>
        <v>1.9254335840068006</v>
      </c>
      <c r="CY116" s="19"/>
      <c r="CZ116" s="19"/>
      <c r="DA116" s="25"/>
      <c r="DB116" s="20" t="str">
        <f t="shared" si="418"/>
        <v xml:space="preserve"> </v>
      </c>
      <c r="DC116" s="20" t="str">
        <f t="shared" si="419"/>
        <v xml:space="preserve"> </v>
      </c>
      <c r="DD116" s="19">
        <v>392232.43</v>
      </c>
      <c r="DE116" s="19">
        <v>494864.52</v>
      </c>
      <c r="DF116" s="25">
        <v>105326.2</v>
      </c>
      <c r="DG116" s="20">
        <f t="shared" si="420"/>
        <v>1.2616614082624429</v>
      </c>
      <c r="DH116" s="20" t="str">
        <f t="shared" si="421"/>
        <v>св.200</v>
      </c>
      <c r="DI116" s="19"/>
      <c r="DJ116" s="25"/>
      <c r="DK116" s="42" t="str">
        <f t="shared" si="343"/>
        <v xml:space="preserve"> </v>
      </c>
      <c r="DL116" s="19"/>
      <c r="DM116" s="19"/>
      <c r="DN116" s="25"/>
      <c r="DO116" s="20" t="str">
        <f t="shared" si="422"/>
        <v xml:space="preserve"> </v>
      </c>
      <c r="DP116" s="20" t="str">
        <f t="shared" si="423"/>
        <v xml:space="preserve"> </v>
      </c>
      <c r="DQ116" s="19">
        <v>66505.33</v>
      </c>
      <c r="DR116" s="19">
        <v>66505.33</v>
      </c>
      <c r="DS116" s="25">
        <v>52534.98</v>
      </c>
      <c r="DT116" s="20">
        <f t="shared" si="424"/>
        <v>1</v>
      </c>
      <c r="DU116" s="20">
        <f t="shared" si="425"/>
        <v>1.2659247229179491</v>
      </c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</row>
    <row r="117" spans="1:144" s="11" customFormat="1" ht="16.5" customHeight="1" outlineLevel="1" x14ac:dyDescent="0.25">
      <c r="A117" s="10">
        <f>A116+1</f>
        <v>94</v>
      </c>
      <c r="B117" s="6" t="s">
        <v>55</v>
      </c>
      <c r="C117" s="19">
        <f t="shared" ref="C117:C121" si="521">H117+AQ117</f>
        <v>1586697.15</v>
      </c>
      <c r="D117" s="19">
        <f t="shared" ref="D117:D121" si="522">I117+AR117</f>
        <v>1851875.0599999998</v>
      </c>
      <c r="E117" s="19">
        <v>1612520.71</v>
      </c>
      <c r="F117" s="20">
        <f>IF(D117&lt;=0," ",IF(D117/C117*100&gt;200,"СВ.200",D117/C117))</f>
        <v>1.1671257240236423</v>
      </c>
      <c r="G117" s="20">
        <f t="shared" si="480"/>
        <v>1.1484348997911473</v>
      </c>
      <c r="H117" s="19">
        <f t="shared" ref="H117:H121" si="523">M117+R117+W117+AB117+AG117+AL117</f>
        <v>1289536.52</v>
      </c>
      <c r="I117" s="19">
        <f t="shared" ref="I117:I121" si="524">N117+S117+X117+AC117+AH117+AM117</f>
        <v>1295697.5299999998</v>
      </c>
      <c r="J117" s="16">
        <v>1332431.56</v>
      </c>
      <c r="K117" s="20">
        <f t="shared" si="460"/>
        <v>1.004777693306429</v>
      </c>
      <c r="L117" s="20">
        <f t="shared" si="283"/>
        <v>0.97243083164436583</v>
      </c>
      <c r="M117" s="19">
        <v>632650</v>
      </c>
      <c r="N117" s="19">
        <v>641372.43999999994</v>
      </c>
      <c r="O117" s="25">
        <v>709200.11</v>
      </c>
      <c r="P117" s="20">
        <f t="shared" si="382"/>
        <v>1.0137871492926578</v>
      </c>
      <c r="Q117" s="20">
        <f t="shared" si="383"/>
        <v>0.90436032222273621</v>
      </c>
      <c r="R117" s="19"/>
      <c r="S117" s="19"/>
      <c r="T117" s="25"/>
      <c r="U117" s="20" t="str">
        <f t="shared" si="384"/>
        <v xml:space="preserve"> </v>
      </c>
      <c r="V117" s="20" t="str">
        <f t="shared" si="385"/>
        <v xml:space="preserve"> </v>
      </c>
      <c r="W117" s="19"/>
      <c r="X117" s="19"/>
      <c r="Y117" s="25"/>
      <c r="Z117" s="20" t="str">
        <f t="shared" si="386"/>
        <v xml:space="preserve"> </v>
      </c>
      <c r="AA117" s="20" t="str">
        <f t="shared" si="387"/>
        <v xml:space="preserve"> </v>
      </c>
      <c r="AB117" s="19">
        <v>78516.59</v>
      </c>
      <c r="AC117" s="19">
        <v>111174.73</v>
      </c>
      <c r="AD117" s="25">
        <v>88343.96</v>
      </c>
      <c r="AE117" s="20">
        <f t="shared" si="388"/>
        <v>1.4159393575294088</v>
      </c>
      <c r="AF117" s="20">
        <f t="shared" si="389"/>
        <v>1.2584304574981695</v>
      </c>
      <c r="AG117" s="19">
        <v>578369.93000000005</v>
      </c>
      <c r="AH117" s="19">
        <v>543150.36</v>
      </c>
      <c r="AI117" s="25">
        <v>534887.49</v>
      </c>
      <c r="AJ117" s="20">
        <f t="shared" si="390"/>
        <v>0.93910546144748563</v>
      </c>
      <c r="AK117" s="20">
        <f t="shared" si="391"/>
        <v>1.0154478654941061</v>
      </c>
      <c r="AL117" s="19"/>
      <c r="AM117" s="19"/>
      <c r="AN117" s="25"/>
      <c r="AO117" s="20" t="str">
        <f t="shared" si="392"/>
        <v xml:space="preserve"> </v>
      </c>
      <c r="AP117" s="20" t="str">
        <f t="shared" si="393"/>
        <v xml:space="preserve"> </v>
      </c>
      <c r="AQ117" s="19">
        <f t="shared" ref="AQ117:AQ121" si="525">AV117+BA117+BF117+BK117+BP117+BU117+BZ117+CE117+CT117+CY117+DD117+DL117+DQ117</f>
        <v>297160.63</v>
      </c>
      <c r="AR117" s="19">
        <f t="shared" ref="AR117:AR121" si="526">AW117+BB117+BG117+BL117+BQ117+BV117+CA117+CF117+CU117+CZ117+DE117+DI117+DM117+DR117</f>
        <v>556177.53</v>
      </c>
      <c r="AS117" s="34">
        <v>280089.15000000002</v>
      </c>
      <c r="AT117" s="20">
        <f t="shared" si="394"/>
        <v>1.8716393554556672</v>
      </c>
      <c r="AU117" s="20">
        <f t="shared" si="395"/>
        <v>1.9857160836112357</v>
      </c>
      <c r="AV117" s="19"/>
      <c r="AW117" s="19"/>
      <c r="AX117" s="25"/>
      <c r="AY117" s="20" t="str">
        <f t="shared" si="396"/>
        <v xml:space="preserve"> </v>
      </c>
      <c r="AZ117" s="20" t="str">
        <f t="shared" si="397"/>
        <v xml:space="preserve"> </v>
      </c>
      <c r="BA117" s="19"/>
      <c r="BB117" s="19"/>
      <c r="BC117" s="25"/>
      <c r="BD117" s="20" t="str">
        <f t="shared" si="398"/>
        <v xml:space="preserve"> </v>
      </c>
      <c r="BE117" s="20" t="str">
        <f t="shared" si="399"/>
        <v xml:space="preserve"> </v>
      </c>
      <c r="BF117" s="19">
        <v>88132.93</v>
      </c>
      <c r="BG117" s="19">
        <v>216320.98</v>
      </c>
      <c r="BH117" s="25">
        <v>132999.97</v>
      </c>
      <c r="BI117" s="20" t="str">
        <f t="shared" si="400"/>
        <v>СВ.200</v>
      </c>
      <c r="BJ117" s="20">
        <f t="shared" si="401"/>
        <v>1.6264739007083988</v>
      </c>
      <c r="BK117" s="19"/>
      <c r="BL117" s="19"/>
      <c r="BM117" s="25"/>
      <c r="BN117" s="20" t="str">
        <f t="shared" si="402"/>
        <v xml:space="preserve"> </v>
      </c>
      <c r="BO117" s="20" t="str">
        <f t="shared" si="403"/>
        <v xml:space="preserve"> </v>
      </c>
      <c r="BP117" s="19">
        <v>59995.61</v>
      </c>
      <c r="BQ117" s="19">
        <v>79323.53</v>
      </c>
      <c r="BR117" s="25">
        <v>70526.42</v>
      </c>
      <c r="BS117" s="20">
        <f t="shared" si="404"/>
        <v>1.3221555710492818</v>
      </c>
      <c r="BT117" s="20">
        <f t="shared" si="405"/>
        <v>1.1247349574811822</v>
      </c>
      <c r="BU117" s="19">
        <v>137232.09</v>
      </c>
      <c r="BV117" s="19">
        <v>248733.02</v>
      </c>
      <c r="BW117" s="25">
        <v>52269.19</v>
      </c>
      <c r="BX117" s="20">
        <f t="shared" si="406"/>
        <v>1.8124989570588046</v>
      </c>
      <c r="BY117" s="20" t="str">
        <f t="shared" si="407"/>
        <v>св.200</v>
      </c>
      <c r="BZ117" s="19"/>
      <c r="CA117" s="19"/>
      <c r="CB117" s="25"/>
      <c r="CC117" s="20" t="str">
        <f t="shared" si="408"/>
        <v xml:space="preserve"> </v>
      </c>
      <c r="CD117" s="20" t="str">
        <f t="shared" si="409"/>
        <v xml:space="preserve"> </v>
      </c>
      <c r="CE117" s="19">
        <f t="shared" ref="CE117:CE121" si="527">CJ117+CO117</f>
        <v>0</v>
      </c>
      <c r="CF117" s="19">
        <f t="shared" ref="CF117:CF121" si="528">CK117+CP117</f>
        <v>0</v>
      </c>
      <c r="CG117" s="19"/>
      <c r="CH117" s="20" t="str">
        <f t="shared" si="410"/>
        <v xml:space="preserve"> </v>
      </c>
      <c r="CI117" s="20" t="str">
        <f t="shared" si="411"/>
        <v xml:space="preserve"> </v>
      </c>
      <c r="CJ117" s="19"/>
      <c r="CK117" s="19"/>
      <c r="CL117" s="25"/>
      <c r="CM117" s="20" t="str">
        <f t="shared" si="412"/>
        <v xml:space="preserve"> </v>
      </c>
      <c r="CN117" s="20" t="str">
        <f t="shared" si="413"/>
        <v xml:space="preserve"> </v>
      </c>
      <c r="CO117" s="19"/>
      <c r="CP117" s="19"/>
      <c r="CQ117" s="25"/>
      <c r="CR117" s="20" t="str">
        <f t="shared" si="414"/>
        <v xml:space="preserve"> </v>
      </c>
      <c r="CS117" s="20" t="str">
        <f t="shared" si="415"/>
        <v xml:space="preserve"> </v>
      </c>
      <c r="CT117" s="19"/>
      <c r="CU117" s="19"/>
      <c r="CV117" s="25"/>
      <c r="CW117" s="20" t="str">
        <f t="shared" si="416"/>
        <v xml:space="preserve"> </v>
      </c>
      <c r="CX117" s="20" t="str">
        <f t="shared" si="417"/>
        <v xml:space="preserve"> </v>
      </c>
      <c r="CY117" s="19"/>
      <c r="CZ117" s="19"/>
      <c r="DA117" s="25"/>
      <c r="DB117" s="20" t="str">
        <f t="shared" si="418"/>
        <v xml:space="preserve"> </v>
      </c>
      <c r="DC117" s="20" t="str">
        <f t="shared" si="419"/>
        <v xml:space="preserve"> </v>
      </c>
      <c r="DD117" s="19"/>
      <c r="DE117" s="19"/>
      <c r="DF117" s="25"/>
      <c r="DG117" s="20" t="str">
        <f t="shared" si="420"/>
        <v xml:space="preserve"> </v>
      </c>
      <c r="DH117" s="20" t="str">
        <f t="shared" si="421"/>
        <v xml:space="preserve"> </v>
      </c>
      <c r="DI117" s="19"/>
      <c r="DJ117" s="25"/>
      <c r="DK117" s="42" t="str">
        <f t="shared" si="343"/>
        <v xml:space="preserve"> </v>
      </c>
      <c r="DL117" s="19"/>
      <c r="DM117" s="19"/>
      <c r="DN117" s="25"/>
      <c r="DO117" s="20" t="str">
        <f t="shared" si="422"/>
        <v xml:space="preserve"> </v>
      </c>
      <c r="DP117" s="20" t="str">
        <f t="shared" si="423"/>
        <v xml:space="preserve"> </v>
      </c>
      <c r="DQ117" s="19">
        <v>11800</v>
      </c>
      <c r="DR117" s="19">
        <v>11800</v>
      </c>
      <c r="DS117" s="25">
        <v>24293.57</v>
      </c>
      <c r="DT117" s="20">
        <f t="shared" si="424"/>
        <v>1</v>
      </c>
      <c r="DU117" s="20">
        <f t="shared" si="425"/>
        <v>0.48572523511365356</v>
      </c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</row>
    <row r="118" spans="1:144" s="11" customFormat="1" ht="16.5" customHeight="1" outlineLevel="1" x14ac:dyDescent="0.25">
      <c r="A118" s="10">
        <f t="shared" ref="A118:A121" si="529">A117+1</f>
        <v>95</v>
      </c>
      <c r="B118" s="6" t="s">
        <v>21</v>
      </c>
      <c r="C118" s="19">
        <f t="shared" si="521"/>
        <v>1990716.2</v>
      </c>
      <c r="D118" s="19">
        <f t="shared" si="522"/>
        <v>2925950.23</v>
      </c>
      <c r="E118" s="19">
        <v>2316685.7599999998</v>
      </c>
      <c r="F118" s="20">
        <f>IF(D118&lt;=0," ",IF(D118/C118*100&gt;200,"СВ.200",D118/C118))</f>
        <v>1.469797769265152</v>
      </c>
      <c r="G118" s="20">
        <f t="shared" si="480"/>
        <v>1.2629896900648279</v>
      </c>
      <c r="H118" s="19">
        <f t="shared" si="523"/>
        <v>1878156.2</v>
      </c>
      <c r="I118" s="19">
        <f t="shared" si="524"/>
        <v>2694522.87</v>
      </c>
      <c r="J118" s="16">
        <v>2155782.9</v>
      </c>
      <c r="K118" s="20">
        <f t="shared" si="460"/>
        <v>1.4346638847184277</v>
      </c>
      <c r="L118" s="20">
        <f t="shared" si="283"/>
        <v>1.2499045567157994</v>
      </c>
      <c r="M118" s="19">
        <v>327150</v>
      </c>
      <c r="N118" s="19">
        <v>476679.6</v>
      </c>
      <c r="O118" s="25">
        <v>356147.6</v>
      </c>
      <c r="P118" s="20">
        <f t="shared" si="382"/>
        <v>1.4570674002751032</v>
      </c>
      <c r="Q118" s="20">
        <f t="shared" si="383"/>
        <v>1.3384327172217361</v>
      </c>
      <c r="R118" s="19"/>
      <c r="S118" s="19"/>
      <c r="T118" s="25"/>
      <c r="U118" s="20" t="str">
        <f t="shared" si="384"/>
        <v xml:space="preserve"> </v>
      </c>
      <c r="V118" s="20" t="str">
        <f t="shared" si="385"/>
        <v xml:space="preserve"> </v>
      </c>
      <c r="W118" s="19">
        <v>105000</v>
      </c>
      <c r="X118" s="19">
        <v>525000</v>
      </c>
      <c r="Y118" s="25">
        <v>101878.2</v>
      </c>
      <c r="Z118" s="20" t="str">
        <f t="shared" si="386"/>
        <v>СВ.200</v>
      </c>
      <c r="AA118" s="20" t="str">
        <f t="shared" si="387"/>
        <v>св.200</v>
      </c>
      <c r="AB118" s="19">
        <v>420798.76</v>
      </c>
      <c r="AC118" s="19">
        <v>649768.34</v>
      </c>
      <c r="AD118" s="25">
        <v>361968.47</v>
      </c>
      <c r="AE118" s="20">
        <f t="shared" si="388"/>
        <v>1.5441308334653836</v>
      </c>
      <c r="AF118" s="20">
        <f t="shared" si="389"/>
        <v>1.7950965176607787</v>
      </c>
      <c r="AG118" s="19">
        <v>1025207.44</v>
      </c>
      <c r="AH118" s="19">
        <v>1043074.93</v>
      </c>
      <c r="AI118" s="25">
        <v>1335788.6299999999</v>
      </c>
      <c r="AJ118" s="20">
        <f t="shared" si="390"/>
        <v>1.0174281704393406</v>
      </c>
      <c r="AK118" s="20">
        <f t="shared" si="391"/>
        <v>0.78086825009133376</v>
      </c>
      <c r="AL118" s="19"/>
      <c r="AM118" s="19"/>
      <c r="AN118" s="25"/>
      <c r="AO118" s="20" t="str">
        <f t="shared" si="392"/>
        <v xml:space="preserve"> </v>
      </c>
      <c r="AP118" s="20" t="str">
        <f t="shared" si="393"/>
        <v xml:space="preserve"> </v>
      </c>
      <c r="AQ118" s="19">
        <f t="shared" si="525"/>
        <v>112560</v>
      </c>
      <c r="AR118" s="19">
        <f t="shared" si="526"/>
        <v>231427.36000000002</v>
      </c>
      <c r="AS118" s="34">
        <v>160902.86000000002</v>
      </c>
      <c r="AT118" s="20" t="str">
        <f t="shared" si="394"/>
        <v>СВ.200</v>
      </c>
      <c r="AU118" s="20">
        <f t="shared" si="395"/>
        <v>1.4383048256569211</v>
      </c>
      <c r="AV118" s="19"/>
      <c r="AW118" s="19"/>
      <c r="AX118" s="25"/>
      <c r="AY118" s="20" t="str">
        <f t="shared" si="396"/>
        <v xml:space="preserve"> </v>
      </c>
      <c r="AZ118" s="20" t="str">
        <f t="shared" si="397"/>
        <v xml:space="preserve"> </v>
      </c>
      <c r="BA118" s="19"/>
      <c r="BB118" s="19"/>
      <c r="BC118" s="25"/>
      <c r="BD118" s="20" t="str">
        <f t="shared" si="398"/>
        <v xml:space="preserve"> </v>
      </c>
      <c r="BE118" s="20" t="str">
        <f t="shared" si="399"/>
        <v xml:space="preserve"> </v>
      </c>
      <c r="BF118" s="19"/>
      <c r="BG118" s="19"/>
      <c r="BH118" s="25"/>
      <c r="BI118" s="20" t="str">
        <f t="shared" si="400"/>
        <v xml:space="preserve"> </v>
      </c>
      <c r="BJ118" s="20" t="str">
        <f t="shared" si="401"/>
        <v xml:space="preserve"> </v>
      </c>
      <c r="BK118" s="19"/>
      <c r="BL118" s="19"/>
      <c r="BM118" s="25"/>
      <c r="BN118" s="20" t="str">
        <f t="shared" si="402"/>
        <v xml:space="preserve"> </v>
      </c>
      <c r="BO118" s="20" t="str">
        <f t="shared" si="403"/>
        <v xml:space="preserve"> </v>
      </c>
      <c r="BP118" s="19">
        <v>69960</v>
      </c>
      <c r="BQ118" s="19">
        <v>135466.01</v>
      </c>
      <c r="BR118" s="25">
        <v>130896.91</v>
      </c>
      <c r="BS118" s="20">
        <f t="shared" si="404"/>
        <v>1.9363351915380218</v>
      </c>
      <c r="BT118" s="20">
        <f t="shared" si="405"/>
        <v>1.0349060951858986</v>
      </c>
      <c r="BU118" s="19">
        <v>17600</v>
      </c>
      <c r="BV118" s="19">
        <v>70961.350000000006</v>
      </c>
      <c r="BW118" s="25">
        <v>7005.95</v>
      </c>
      <c r="BX118" s="20" t="str">
        <f t="shared" si="406"/>
        <v>СВ.200</v>
      </c>
      <c r="BY118" s="20" t="str">
        <f t="shared" si="407"/>
        <v>св.200</v>
      </c>
      <c r="BZ118" s="19"/>
      <c r="CA118" s="19"/>
      <c r="CB118" s="25"/>
      <c r="CC118" s="20" t="str">
        <f t="shared" si="408"/>
        <v xml:space="preserve"> </v>
      </c>
      <c r="CD118" s="20" t="str">
        <f t="shared" si="409"/>
        <v xml:space="preserve"> </v>
      </c>
      <c r="CE118" s="19">
        <f t="shared" si="527"/>
        <v>0</v>
      </c>
      <c r="CF118" s="19">
        <f t="shared" si="528"/>
        <v>0</v>
      </c>
      <c r="CG118" s="19"/>
      <c r="CH118" s="20" t="str">
        <f t="shared" si="410"/>
        <v xml:space="preserve"> </v>
      </c>
      <c r="CI118" s="20" t="str">
        <f t="shared" si="411"/>
        <v xml:space="preserve"> </v>
      </c>
      <c r="CJ118" s="19"/>
      <c r="CK118" s="19"/>
      <c r="CL118" s="25"/>
      <c r="CM118" s="20" t="str">
        <f t="shared" si="412"/>
        <v xml:space="preserve"> </v>
      </c>
      <c r="CN118" s="20" t="str">
        <f t="shared" si="413"/>
        <v xml:space="preserve"> </v>
      </c>
      <c r="CO118" s="19"/>
      <c r="CP118" s="19"/>
      <c r="CQ118" s="25"/>
      <c r="CR118" s="20" t="str">
        <f t="shared" si="414"/>
        <v xml:space="preserve"> </v>
      </c>
      <c r="CS118" s="20" t="str">
        <f t="shared" si="415"/>
        <v xml:space="preserve"> </v>
      </c>
      <c r="CT118" s="19"/>
      <c r="CU118" s="19"/>
      <c r="CV118" s="25"/>
      <c r="CW118" s="20" t="str">
        <f t="shared" si="416"/>
        <v xml:space="preserve"> </v>
      </c>
      <c r="CX118" s="20" t="str">
        <f t="shared" si="417"/>
        <v xml:space="preserve"> </v>
      </c>
      <c r="CY118" s="19"/>
      <c r="CZ118" s="19"/>
      <c r="DA118" s="25"/>
      <c r="DB118" s="20" t="str">
        <f t="shared" si="418"/>
        <v xml:space="preserve"> </v>
      </c>
      <c r="DC118" s="20" t="str">
        <f t="shared" si="419"/>
        <v xml:space="preserve"> </v>
      </c>
      <c r="DD118" s="19"/>
      <c r="DE118" s="19"/>
      <c r="DF118" s="25"/>
      <c r="DG118" s="20" t="str">
        <f t="shared" si="420"/>
        <v xml:space="preserve"> </v>
      </c>
      <c r="DH118" s="20" t="str">
        <f t="shared" si="421"/>
        <v xml:space="preserve"> </v>
      </c>
      <c r="DI118" s="19"/>
      <c r="DJ118" s="25"/>
      <c r="DK118" s="42" t="str">
        <f t="shared" si="343"/>
        <v xml:space="preserve"> </v>
      </c>
      <c r="DL118" s="19"/>
      <c r="DM118" s="19"/>
      <c r="DN118" s="25"/>
      <c r="DO118" s="20" t="str">
        <f t="shared" si="422"/>
        <v xml:space="preserve"> </v>
      </c>
      <c r="DP118" s="20" t="str">
        <f t="shared" si="423"/>
        <v xml:space="preserve"> </v>
      </c>
      <c r="DQ118" s="19">
        <v>25000</v>
      </c>
      <c r="DR118" s="19">
        <v>25000</v>
      </c>
      <c r="DS118" s="25">
        <v>23000</v>
      </c>
      <c r="DT118" s="20">
        <f t="shared" si="424"/>
        <v>1</v>
      </c>
      <c r="DU118" s="20">
        <f t="shared" si="425"/>
        <v>1.0869565217391304</v>
      </c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</row>
    <row r="119" spans="1:144" s="11" customFormat="1" ht="16.149999999999999" customHeight="1" outlineLevel="1" x14ac:dyDescent="0.25">
      <c r="A119" s="10">
        <f t="shared" si="529"/>
        <v>96</v>
      </c>
      <c r="B119" s="6" t="s">
        <v>25</v>
      </c>
      <c r="C119" s="19">
        <f t="shared" si="521"/>
        <v>4166813.9699999997</v>
      </c>
      <c r="D119" s="19">
        <f t="shared" si="522"/>
        <v>4364192.93</v>
      </c>
      <c r="E119" s="19">
        <v>5351098.92</v>
      </c>
      <c r="F119" s="20">
        <f>IF(D119&lt;=0," ",IF(D119/C119*100&gt;200,"СВ.200",D119/C119))</f>
        <v>1.0473692757634678</v>
      </c>
      <c r="G119" s="20">
        <f t="shared" si="480"/>
        <v>0.81556947371849364</v>
      </c>
      <c r="H119" s="19">
        <f t="shared" si="523"/>
        <v>4159697.9699999997</v>
      </c>
      <c r="I119" s="19">
        <f t="shared" si="524"/>
        <v>4284206.8199999994</v>
      </c>
      <c r="J119" s="16">
        <v>5257805.4000000004</v>
      </c>
      <c r="K119" s="20">
        <f t="shared" si="460"/>
        <v>1.0299321851966092</v>
      </c>
      <c r="L119" s="20">
        <f t="shared" si="283"/>
        <v>0.81482795464434632</v>
      </c>
      <c r="M119" s="19">
        <v>2983885.27</v>
      </c>
      <c r="N119" s="19">
        <v>3383097.76</v>
      </c>
      <c r="O119" s="25">
        <v>4582661.5</v>
      </c>
      <c r="P119" s="20">
        <f t="shared" si="382"/>
        <v>1.1337894905054442</v>
      </c>
      <c r="Q119" s="20">
        <f t="shared" si="383"/>
        <v>0.73823863272467316</v>
      </c>
      <c r="R119" s="19"/>
      <c r="S119" s="19"/>
      <c r="T119" s="25"/>
      <c r="U119" s="20" t="str">
        <f t="shared" si="384"/>
        <v xml:space="preserve"> </v>
      </c>
      <c r="V119" s="20" t="str">
        <f t="shared" si="385"/>
        <v xml:space="preserve"> </v>
      </c>
      <c r="W119" s="19"/>
      <c r="X119" s="19"/>
      <c r="Y119" s="25"/>
      <c r="Z119" s="20" t="str">
        <f t="shared" si="386"/>
        <v xml:space="preserve"> </v>
      </c>
      <c r="AA119" s="20" t="str">
        <f t="shared" si="387"/>
        <v xml:space="preserve"> </v>
      </c>
      <c r="AB119" s="19">
        <v>286694.44</v>
      </c>
      <c r="AC119" s="19">
        <v>224151.26</v>
      </c>
      <c r="AD119" s="25">
        <v>224041.49</v>
      </c>
      <c r="AE119" s="20">
        <f t="shared" si="388"/>
        <v>0.78184725172905345</v>
      </c>
      <c r="AF119" s="20">
        <f t="shared" si="389"/>
        <v>1.0004899538920224</v>
      </c>
      <c r="AG119" s="19">
        <v>889118.26</v>
      </c>
      <c r="AH119" s="19">
        <v>676957.8</v>
      </c>
      <c r="AI119" s="25">
        <v>451102.41</v>
      </c>
      <c r="AJ119" s="20">
        <f t="shared" si="390"/>
        <v>0.76138105632877229</v>
      </c>
      <c r="AK119" s="20">
        <f t="shared" si="391"/>
        <v>1.5006743147304402</v>
      </c>
      <c r="AL119" s="19"/>
      <c r="AM119" s="19"/>
      <c r="AN119" s="25"/>
      <c r="AO119" s="20" t="str">
        <f t="shared" si="392"/>
        <v xml:space="preserve"> </v>
      </c>
      <c r="AP119" s="20" t="str">
        <f t="shared" si="393"/>
        <v xml:space="preserve"> </v>
      </c>
      <c r="AQ119" s="19">
        <f t="shared" si="525"/>
        <v>7116</v>
      </c>
      <c r="AR119" s="19">
        <f t="shared" si="526"/>
        <v>79986.11</v>
      </c>
      <c r="AS119" s="34">
        <v>93293.52</v>
      </c>
      <c r="AT119" s="20" t="str">
        <f t="shared" si="394"/>
        <v>СВ.200</v>
      </c>
      <c r="AU119" s="20">
        <f t="shared" si="395"/>
        <v>0.85735976089228916</v>
      </c>
      <c r="AV119" s="19"/>
      <c r="AW119" s="19"/>
      <c r="AX119" s="25"/>
      <c r="AY119" s="20" t="str">
        <f t="shared" si="396"/>
        <v xml:space="preserve"> </v>
      </c>
      <c r="AZ119" s="20" t="str">
        <f t="shared" si="397"/>
        <v xml:space="preserve"> </v>
      </c>
      <c r="BA119" s="19"/>
      <c r="BB119" s="19"/>
      <c r="BC119" s="25"/>
      <c r="BD119" s="20" t="str">
        <f t="shared" si="398"/>
        <v xml:space="preserve"> </v>
      </c>
      <c r="BE119" s="20" t="str">
        <f t="shared" si="399"/>
        <v xml:space="preserve"> </v>
      </c>
      <c r="BF119" s="19"/>
      <c r="BG119" s="19"/>
      <c r="BH119" s="25"/>
      <c r="BI119" s="20" t="str">
        <f t="shared" si="400"/>
        <v xml:space="preserve"> </v>
      </c>
      <c r="BJ119" s="20" t="str">
        <f t="shared" si="401"/>
        <v xml:space="preserve"> </v>
      </c>
      <c r="BK119" s="19"/>
      <c r="BL119" s="19"/>
      <c r="BM119" s="25"/>
      <c r="BN119" s="20" t="str">
        <f t="shared" si="402"/>
        <v xml:space="preserve"> </v>
      </c>
      <c r="BO119" s="20" t="str">
        <f t="shared" si="403"/>
        <v xml:space="preserve"> </v>
      </c>
      <c r="BP119" s="19">
        <v>7116</v>
      </c>
      <c r="BQ119" s="19">
        <v>79847.02</v>
      </c>
      <c r="BR119" s="25">
        <v>11691.48</v>
      </c>
      <c r="BS119" s="20" t="str">
        <f t="shared" si="404"/>
        <v>СВ.200</v>
      </c>
      <c r="BT119" s="20" t="str">
        <f t="shared" si="405"/>
        <v>св.200</v>
      </c>
      <c r="BU119" s="19"/>
      <c r="BV119" s="19">
        <v>139.09</v>
      </c>
      <c r="BW119" s="25">
        <v>74551.320000000007</v>
      </c>
      <c r="BX119" s="20"/>
      <c r="BY119" s="20">
        <f t="shared" si="407"/>
        <v>1.8656946650978143E-3</v>
      </c>
      <c r="BZ119" s="19"/>
      <c r="CA119" s="19"/>
      <c r="CB119" s="25"/>
      <c r="CC119" s="20" t="str">
        <f t="shared" si="408"/>
        <v xml:space="preserve"> </v>
      </c>
      <c r="CD119" s="20" t="str">
        <f t="shared" si="409"/>
        <v xml:space="preserve"> </v>
      </c>
      <c r="CE119" s="19">
        <f t="shared" si="527"/>
        <v>0</v>
      </c>
      <c r="CF119" s="19">
        <f t="shared" si="528"/>
        <v>0</v>
      </c>
      <c r="CG119" s="19"/>
      <c r="CH119" s="20" t="str">
        <f t="shared" si="410"/>
        <v xml:space="preserve"> </v>
      </c>
      <c r="CI119" s="20" t="str">
        <f t="shared" si="411"/>
        <v xml:space="preserve"> </v>
      </c>
      <c r="CJ119" s="19"/>
      <c r="CK119" s="19"/>
      <c r="CL119" s="25"/>
      <c r="CM119" s="20" t="str">
        <f t="shared" si="412"/>
        <v xml:space="preserve"> </v>
      </c>
      <c r="CN119" s="20" t="str">
        <f t="shared" si="413"/>
        <v xml:space="preserve"> </v>
      </c>
      <c r="CO119" s="19"/>
      <c r="CP119" s="19"/>
      <c r="CQ119" s="25"/>
      <c r="CR119" s="20" t="str">
        <f t="shared" si="414"/>
        <v xml:space="preserve"> </v>
      </c>
      <c r="CS119" s="20" t="str">
        <f t="shared" si="415"/>
        <v xml:space="preserve"> </v>
      </c>
      <c r="CT119" s="19"/>
      <c r="CU119" s="19"/>
      <c r="CV119" s="25"/>
      <c r="CW119" s="20" t="str">
        <f t="shared" si="416"/>
        <v xml:space="preserve"> </v>
      </c>
      <c r="CX119" s="20" t="str">
        <f t="shared" si="417"/>
        <v xml:space="preserve"> </v>
      </c>
      <c r="CY119" s="19"/>
      <c r="CZ119" s="19"/>
      <c r="DA119" s="25"/>
      <c r="DB119" s="20" t="str">
        <f t="shared" si="418"/>
        <v xml:space="preserve"> </v>
      </c>
      <c r="DC119" s="20" t="str">
        <f t="shared" si="419"/>
        <v xml:space="preserve"> </v>
      </c>
      <c r="DD119" s="19"/>
      <c r="DE119" s="19"/>
      <c r="DF119" s="25"/>
      <c r="DG119" s="20" t="str">
        <f t="shared" si="420"/>
        <v xml:space="preserve"> </v>
      </c>
      <c r="DH119" s="20" t="str">
        <f t="shared" si="421"/>
        <v xml:space="preserve"> </v>
      </c>
      <c r="DI119" s="19"/>
      <c r="DJ119" s="25"/>
      <c r="DK119" s="42" t="str">
        <f t="shared" si="343"/>
        <v xml:space="preserve"> </v>
      </c>
      <c r="DL119" s="19"/>
      <c r="DM119" s="19"/>
      <c r="DN119" s="25"/>
      <c r="DO119" s="20" t="str">
        <f t="shared" si="422"/>
        <v xml:space="preserve"> </v>
      </c>
      <c r="DP119" s="20" t="str">
        <f t="shared" si="423"/>
        <v xml:space="preserve"> </v>
      </c>
      <c r="DQ119" s="19"/>
      <c r="DR119" s="19"/>
      <c r="DS119" s="25">
        <v>7050.72</v>
      </c>
      <c r="DT119" s="20" t="str">
        <f t="shared" si="424"/>
        <v xml:space="preserve"> </v>
      </c>
      <c r="DU119" s="20">
        <f t="shared" si="425"/>
        <v>0</v>
      </c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</row>
    <row r="120" spans="1:144" s="11" customFormat="1" ht="16.5" customHeight="1" outlineLevel="1" x14ac:dyDescent="0.25">
      <c r="A120" s="10">
        <f t="shared" si="529"/>
        <v>97</v>
      </c>
      <c r="B120" s="6" t="s">
        <v>63</v>
      </c>
      <c r="C120" s="19">
        <f t="shared" si="521"/>
        <v>3584551.37</v>
      </c>
      <c r="D120" s="19">
        <f t="shared" si="522"/>
        <v>3756760.8500000006</v>
      </c>
      <c r="E120" s="19">
        <v>3703744.84</v>
      </c>
      <c r="F120" s="20">
        <f>IF(D120&lt;=0," ",IF(D120/C120*100&gt;200,"СВ.200",D120/C120))</f>
        <v>1.0480421291884012</v>
      </c>
      <c r="G120" s="20">
        <f t="shared" si="480"/>
        <v>1.0143141637154467</v>
      </c>
      <c r="H120" s="19">
        <f t="shared" si="523"/>
        <v>2343250</v>
      </c>
      <c r="I120" s="19">
        <f t="shared" si="524"/>
        <v>2330281.91</v>
      </c>
      <c r="J120" s="16">
        <v>2664397.11</v>
      </c>
      <c r="K120" s="20">
        <f t="shared" si="460"/>
        <v>0.99446576763042793</v>
      </c>
      <c r="L120" s="20">
        <f t="shared" si="283"/>
        <v>0.87460007416086716</v>
      </c>
      <c r="M120" s="19">
        <v>1014250</v>
      </c>
      <c r="N120" s="19">
        <v>1389823.27</v>
      </c>
      <c r="O120" s="25">
        <v>1082340.71</v>
      </c>
      <c r="P120" s="20">
        <f t="shared" si="382"/>
        <v>1.3702965442445156</v>
      </c>
      <c r="Q120" s="20">
        <f t="shared" si="383"/>
        <v>1.2840903582015317</v>
      </c>
      <c r="R120" s="19"/>
      <c r="S120" s="19"/>
      <c r="T120" s="25"/>
      <c r="U120" s="20" t="str">
        <f t="shared" si="384"/>
        <v xml:space="preserve"> </v>
      </c>
      <c r="V120" s="20" t="str">
        <f t="shared" si="385"/>
        <v xml:space="preserve"> </v>
      </c>
      <c r="W120" s="19"/>
      <c r="X120" s="19"/>
      <c r="Y120" s="25"/>
      <c r="Z120" s="20" t="str">
        <f t="shared" si="386"/>
        <v xml:space="preserve"> </v>
      </c>
      <c r="AA120" s="20" t="str">
        <f t="shared" si="387"/>
        <v xml:space="preserve"> </v>
      </c>
      <c r="AB120" s="19">
        <v>194000</v>
      </c>
      <c r="AC120" s="19">
        <v>196761.88</v>
      </c>
      <c r="AD120" s="25">
        <v>242707.27</v>
      </c>
      <c r="AE120" s="20">
        <f t="shared" si="388"/>
        <v>1.0142364948453608</v>
      </c>
      <c r="AF120" s="20">
        <f t="shared" si="389"/>
        <v>0.81069627621784879</v>
      </c>
      <c r="AG120" s="19">
        <v>1135000</v>
      </c>
      <c r="AH120" s="19">
        <v>743696.76</v>
      </c>
      <c r="AI120" s="25">
        <v>1339349.1299999999</v>
      </c>
      <c r="AJ120" s="20">
        <f t="shared" si="390"/>
        <v>0.65523943612334801</v>
      </c>
      <c r="AK120" s="20">
        <f t="shared" si="391"/>
        <v>0.55526728867177455</v>
      </c>
      <c r="AL120" s="19"/>
      <c r="AM120" s="19"/>
      <c r="AN120" s="25"/>
      <c r="AO120" s="20" t="str">
        <f t="shared" si="392"/>
        <v xml:space="preserve"> </v>
      </c>
      <c r="AP120" s="20" t="str">
        <f t="shared" si="393"/>
        <v xml:space="preserve"> </v>
      </c>
      <c r="AQ120" s="19">
        <f t="shared" si="525"/>
        <v>1241301.3700000001</v>
      </c>
      <c r="AR120" s="19">
        <f t="shared" si="526"/>
        <v>1426478.9400000002</v>
      </c>
      <c r="AS120" s="34">
        <v>1039347.73</v>
      </c>
      <c r="AT120" s="20">
        <f t="shared" si="394"/>
        <v>1.1491801865972322</v>
      </c>
      <c r="AU120" s="20">
        <f t="shared" si="395"/>
        <v>1.3724751580493664</v>
      </c>
      <c r="AV120" s="19"/>
      <c r="AW120" s="19"/>
      <c r="AX120" s="25"/>
      <c r="AY120" s="20" t="str">
        <f t="shared" si="396"/>
        <v xml:space="preserve"> </v>
      </c>
      <c r="AZ120" s="20" t="str">
        <f t="shared" si="397"/>
        <v xml:space="preserve"> </v>
      </c>
      <c r="BA120" s="19"/>
      <c r="BB120" s="19"/>
      <c r="BC120" s="25"/>
      <c r="BD120" s="20" t="str">
        <f t="shared" si="398"/>
        <v xml:space="preserve"> </v>
      </c>
      <c r="BE120" s="20" t="str">
        <f t="shared" si="399"/>
        <v xml:space="preserve"> </v>
      </c>
      <c r="BF120" s="19">
        <v>914748.28</v>
      </c>
      <c r="BG120" s="19">
        <v>209775.92</v>
      </c>
      <c r="BH120" s="25">
        <v>868213.9</v>
      </c>
      <c r="BI120" s="20">
        <f t="shared" si="400"/>
        <v>0.22932638911329792</v>
      </c>
      <c r="BJ120" s="20">
        <f t="shared" si="401"/>
        <v>0.2416177856631874</v>
      </c>
      <c r="BK120" s="19"/>
      <c r="BL120" s="19"/>
      <c r="BM120" s="25"/>
      <c r="BN120" s="20" t="str">
        <f t="shared" si="402"/>
        <v xml:space="preserve"> </v>
      </c>
      <c r="BO120" s="20" t="str">
        <f t="shared" si="403"/>
        <v xml:space="preserve"> </v>
      </c>
      <c r="BP120" s="19">
        <v>102226.32</v>
      </c>
      <c r="BQ120" s="19">
        <v>180087.6</v>
      </c>
      <c r="BR120" s="25">
        <v>130963.53</v>
      </c>
      <c r="BS120" s="20">
        <f t="shared" si="404"/>
        <v>1.761655902315568</v>
      </c>
      <c r="BT120" s="20">
        <f t="shared" si="405"/>
        <v>1.3750973267137807</v>
      </c>
      <c r="BU120" s="19">
        <v>191562.16</v>
      </c>
      <c r="BV120" s="19">
        <v>1003850.81</v>
      </c>
      <c r="BW120" s="25"/>
      <c r="BX120" s="20" t="str">
        <f t="shared" ref="BX120:BX121" si="530">IF(BV120&lt;=0," ",IF(BV120/BU120*100&gt;200,"СВ.200",BV120/BU120))</f>
        <v>СВ.200</v>
      </c>
      <c r="BY120" s="20" t="str">
        <f t="shared" ref="BY120:BY121" si="531">IF(BW120=0," ",IF(BV120/BW120*100&gt;200,"св.200",BV120/BW120))</f>
        <v xml:space="preserve"> </v>
      </c>
      <c r="BZ120" s="19"/>
      <c r="CA120" s="19"/>
      <c r="CB120" s="25"/>
      <c r="CC120" s="20" t="str">
        <f t="shared" si="408"/>
        <v xml:space="preserve"> </v>
      </c>
      <c r="CD120" s="20" t="str">
        <f t="shared" si="409"/>
        <v xml:space="preserve"> </v>
      </c>
      <c r="CE120" s="19">
        <f t="shared" si="527"/>
        <v>0</v>
      </c>
      <c r="CF120" s="19">
        <f t="shared" si="528"/>
        <v>0</v>
      </c>
      <c r="CG120" s="19"/>
      <c r="CH120" s="20" t="str">
        <f t="shared" si="410"/>
        <v xml:space="preserve"> </v>
      </c>
      <c r="CI120" s="20" t="str">
        <f t="shared" si="411"/>
        <v xml:space="preserve"> </v>
      </c>
      <c r="CJ120" s="19"/>
      <c r="CK120" s="19"/>
      <c r="CL120" s="25"/>
      <c r="CM120" s="20" t="str">
        <f t="shared" si="412"/>
        <v xml:space="preserve"> </v>
      </c>
      <c r="CN120" s="20" t="str">
        <f t="shared" si="413"/>
        <v xml:space="preserve"> </v>
      </c>
      <c r="CO120" s="19"/>
      <c r="CP120" s="19"/>
      <c r="CQ120" s="25"/>
      <c r="CR120" s="20" t="str">
        <f t="shared" si="414"/>
        <v xml:space="preserve"> </v>
      </c>
      <c r="CS120" s="20" t="str">
        <f t="shared" si="415"/>
        <v xml:space="preserve"> </v>
      </c>
      <c r="CT120" s="19"/>
      <c r="CU120" s="19"/>
      <c r="CV120" s="25"/>
      <c r="CW120" s="20" t="str">
        <f t="shared" si="416"/>
        <v xml:space="preserve"> </v>
      </c>
      <c r="CX120" s="20" t="str">
        <f t="shared" si="417"/>
        <v xml:space="preserve"> </v>
      </c>
      <c r="CY120" s="19"/>
      <c r="CZ120" s="19"/>
      <c r="DA120" s="25"/>
      <c r="DB120" s="20" t="str">
        <f t="shared" si="418"/>
        <v xml:space="preserve"> </v>
      </c>
      <c r="DC120" s="20" t="str">
        <f t="shared" si="419"/>
        <v xml:space="preserve"> </v>
      </c>
      <c r="DD120" s="19"/>
      <c r="DE120" s="19"/>
      <c r="DF120" s="25">
        <v>17093.939999999999</v>
      </c>
      <c r="DG120" s="20" t="str">
        <f t="shared" si="420"/>
        <v xml:space="preserve"> </v>
      </c>
      <c r="DH120" s="20">
        <f t="shared" si="421"/>
        <v>0</v>
      </c>
      <c r="DI120" s="19"/>
      <c r="DJ120" s="25"/>
      <c r="DK120" s="42" t="str">
        <f t="shared" si="343"/>
        <v xml:space="preserve"> </v>
      </c>
      <c r="DL120" s="19"/>
      <c r="DM120" s="19"/>
      <c r="DN120" s="25"/>
      <c r="DO120" s="20" t="str">
        <f t="shared" si="422"/>
        <v xml:space="preserve"> </v>
      </c>
      <c r="DP120" s="20" t="str">
        <f t="shared" si="423"/>
        <v xml:space="preserve"> </v>
      </c>
      <c r="DQ120" s="19">
        <v>32764.61</v>
      </c>
      <c r="DR120" s="19">
        <v>32764.61</v>
      </c>
      <c r="DS120" s="25">
        <v>23076.36</v>
      </c>
      <c r="DT120" s="20">
        <f t="shared" si="424"/>
        <v>1</v>
      </c>
      <c r="DU120" s="20">
        <f t="shared" si="425"/>
        <v>1.4198344106262859</v>
      </c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</row>
    <row r="121" spans="1:144" s="11" customFormat="1" ht="16.5" customHeight="1" outlineLevel="1" x14ac:dyDescent="0.25">
      <c r="A121" s="10">
        <f t="shared" si="529"/>
        <v>98</v>
      </c>
      <c r="B121" s="6" t="s">
        <v>85</v>
      </c>
      <c r="C121" s="19">
        <f t="shared" si="521"/>
        <v>2790443.8400000003</v>
      </c>
      <c r="D121" s="19">
        <f t="shared" si="522"/>
        <v>1930241.62</v>
      </c>
      <c r="E121" s="19">
        <v>2352362.71</v>
      </c>
      <c r="F121" s="20">
        <f>IF(D121&lt;=0," ",IF(D121/C121*100&gt;200,"СВ.200",D121/C121))</f>
        <v>0.69173283200711178</v>
      </c>
      <c r="G121" s="20">
        <f t="shared" si="480"/>
        <v>0.82055442036827742</v>
      </c>
      <c r="H121" s="19">
        <f t="shared" si="523"/>
        <v>2744540.74</v>
      </c>
      <c r="I121" s="19">
        <f t="shared" si="524"/>
        <v>1919526.26</v>
      </c>
      <c r="J121" s="16">
        <v>2332056.75</v>
      </c>
      <c r="K121" s="20">
        <f t="shared" si="460"/>
        <v>0.69939798379527784</v>
      </c>
      <c r="L121" s="20">
        <f t="shared" si="283"/>
        <v>0.82310443774577957</v>
      </c>
      <c r="M121" s="19">
        <v>146884.04999999999</v>
      </c>
      <c r="N121" s="19">
        <v>167406.75</v>
      </c>
      <c r="O121" s="25">
        <v>112121.77</v>
      </c>
      <c r="P121" s="20">
        <f t="shared" si="382"/>
        <v>1.1397204121209894</v>
      </c>
      <c r="Q121" s="20">
        <f t="shared" si="383"/>
        <v>1.4930798006488837</v>
      </c>
      <c r="R121" s="19"/>
      <c r="S121" s="19"/>
      <c r="T121" s="25"/>
      <c r="U121" s="20" t="str">
        <f t="shared" si="384"/>
        <v xml:space="preserve"> </v>
      </c>
      <c r="V121" s="20" t="str">
        <f t="shared" si="385"/>
        <v xml:space="preserve"> </v>
      </c>
      <c r="W121" s="19">
        <v>24865.95</v>
      </c>
      <c r="X121" s="19">
        <v>7466.4</v>
      </c>
      <c r="Y121" s="25">
        <v>65362.15</v>
      </c>
      <c r="Z121" s="20">
        <f t="shared" si="386"/>
        <v>0.30026602643373768</v>
      </c>
      <c r="AA121" s="20">
        <f t="shared" si="387"/>
        <v>0.11423124851309205</v>
      </c>
      <c r="AB121" s="19">
        <v>970872.06</v>
      </c>
      <c r="AC121" s="19">
        <v>491295.61</v>
      </c>
      <c r="AD121" s="25">
        <v>317215.93</v>
      </c>
      <c r="AE121" s="20">
        <f t="shared" si="388"/>
        <v>0.5060353781321093</v>
      </c>
      <c r="AF121" s="20">
        <f t="shared" si="389"/>
        <v>1.5487734490509351</v>
      </c>
      <c r="AG121" s="19">
        <v>1601918.68</v>
      </c>
      <c r="AH121" s="19">
        <v>1253357.5</v>
      </c>
      <c r="AI121" s="25">
        <v>1837356.9</v>
      </c>
      <c r="AJ121" s="20">
        <f t="shared" si="390"/>
        <v>0.78241019075949603</v>
      </c>
      <c r="AK121" s="20">
        <f t="shared" si="391"/>
        <v>0.68215244408965947</v>
      </c>
      <c r="AL121" s="19"/>
      <c r="AM121" s="19"/>
      <c r="AN121" s="25"/>
      <c r="AO121" s="20" t="str">
        <f t="shared" si="392"/>
        <v xml:space="preserve"> </v>
      </c>
      <c r="AP121" s="20" t="str">
        <f t="shared" si="393"/>
        <v xml:space="preserve"> </v>
      </c>
      <c r="AQ121" s="19">
        <f t="shared" si="525"/>
        <v>45903.1</v>
      </c>
      <c r="AR121" s="19">
        <f t="shared" si="526"/>
        <v>10715.36</v>
      </c>
      <c r="AS121" s="34">
        <v>20305.96</v>
      </c>
      <c r="AT121" s="20">
        <f t="shared" si="394"/>
        <v>0.23343434321429274</v>
      </c>
      <c r="AU121" s="20">
        <f t="shared" si="395"/>
        <v>0.52769531703992334</v>
      </c>
      <c r="AV121" s="19"/>
      <c r="AW121" s="19"/>
      <c r="AX121" s="25"/>
      <c r="AY121" s="20" t="str">
        <f t="shared" si="396"/>
        <v xml:space="preserve"> </v>
      </c>
      <c r="AZ121" s="20" t="str">
        <f t="shared" si="397"/>
        <v xml:space="preserve"> </v>
      </c>
      <c r="BA121" s="19"/>
      <c r="BB121" s="19"/>
      <c r="BC121" s="25"/>
      <c r="BD121" s="20" t="str">
        <f t="shared" si="398"/>
        <v xml:space="preserve"> </v>
      </c>
      <c r="BE121" s="20" t="str">
        <f t="shared" si="399"/>
        <v xml:space="preserve"> </v>
      </c>
      <c r="BF121" s="19"/>
      <c r="BG121" s="19"/>
      <c r="BH121" s="25"/>
      <c r="BI121" s="20" t="str">
        <f t="shared" si="400"/>
        <v xml:space="preserve"> </v>
      </c>
      <c r="BJ121" s="20" t="str">
        <f t="shared" si="401"/>
        <v xml:space="preserve"> </v>
      </c>
      <c r="BK121" s="19"/>
      <c r="BL121" s="19"/>
      <c r="BM121" s="25"/>
      <c r="BN121" s="20" t="str">
        <f t="shared" si="402"/>
        <v xml:space="preserve"> </v>
      </c>
      <c r="BO121" s="20" t="str">
        <f t="shared" si="403"/>
        <v xml:space="preserve"> </v>
      </c>
      <c r="BP121" s="19">
        <v>35864.199999999997</v>
      </c>
      <c r="BQ121" s="19">
        <v>10715.36</v>
      </c>
      <c r="BR121" s="25">
        <v>4305.96</v>
      </c>
      <c r="BS121" s="20">
        <f t="shared" si="404"/>
        <v>0.29877593812213854</v>
      </c>
      <c r="BT121" s="20" t="str">
        <f t="shared" si="405"/>
        <v>св.200</v>
      </c>
      <c r="BU121" s="19">
        <v>10038.9</v>
      </c>
      <c r="BV121" s="19"/>
      <c r="BW121" s="25"/>
      <c r="BX121" s="20" t="str">
        <f t="shared" si="530"/>
        <v xml:space="preserve"> </v>
      </c>
      <c r="BY121" s="20" t="str">
        <f t="shared" si="531"/>
        <v xml:space="preserve"> </v>
      </c>
      <c r="BZ121" s="19"/>
      <c r="CA121" s="19"/>
      <c r="CB121" s="25"/>
      <c r="CC121" s="20" t="str">
        <f t="shared" si="408"/>
        <v xml:space="preserve"> </v>
      </c>
      <c r="CD121" s="20" t="str">
        <f t="shared" si="409"/>
        <v xml:space="preserve"> </v>
      </c>
      <c r="CE121" s="19">
        <f t="shared" si="527"/>
        <v>0</v>
      </c>
      <c r="CF121" s="19">
        <f t="shared" si="528"/>
        <v>0</v>
      </c>
      <c r="CG121" s="19"/>
      <c r="CH121" s="20" t="str">
        <f t="shared" si="410"/>
        <v xml:space="preserve"> </v>
      </c>
      <c r="CI121" s="20" t="str">
        <f t="shared" si="411"/>
        <v xml:space="preserve"> </v>
      </c>
      <c r="CJ121" s="19"/>
      <c r="CK121" s="19"/>
      <c r="CL121" s="25"/>
      <c r="CM121" s="20" t="str">
        <f t="shared" si="412"/>
        <v xml:space="preserve"> </v>
      </c>
      <c r="CN121" s="20" t="str">
        <f t="shared" si="413"/>
        <v xml:space="preserve"> </v>
      </c>
      <c r="CO121" s="19"/>
      <c r="CP121" s="19"/>
      <c r="CQ121" s="25"/>
      <c r="CR121" s="20" t="str">
        <f t="shared" si="414"/>
        <v xml:space="preserve"> </v>
      </c>
      <c r="CS121" s="20" t="str">
        <f t="shared" si="415"/>
        <v xml:space="preserve"> </v>
      </c>
      <c r="CT121" s="19"/>
      <c r="CU121" s="19"/>
      <c r="CV121" s="25"/>
      <c r="CW121" s="20" t="str">
        <f t="shared" si="416"/>
        <v xml:space="preserve"> </v>
      </c>
      <c r="CX121" s="20" t="str">
        <f t="shared" si="417"/>
        <v xml:space="preserve"> </v>
      </c>
      <c r="CY121" s="19"/>
      <c r="CZ121" s="19"/>
      <c r="DA121" s="25"/>
      <c r="DB121" s="20" t="str">
        <f t="shared" si="418"/>
        <v xml:space="preserve"> </v>
      </c>
      <c r="DC121" s="20" t="str">
        <f t="shared" si="419"/>
        <v xml:space="preserve"> </v>
      </c>
      <c r="DD121" s="19"/>
      <c r="DE121" s="19"/>
      <c r="DF121" s="25"/>
      <c r="DG121" s="20" t="str">
        <f t="shared" si="420"/>
        <v xml:space="preserve"> </v>
      </c>
      <c r="DH121" s="20" t="str">
        <f t="shared" si="421"/>
        <v xml:space="preserve"> </v>
      </c>
      <c r="DI121" s="19"/>
      <c r="DJ121" s="25"/>
      <c r="DK121" s="42" t="str">
        <f t="shared" si="343"/>
        <v xml:space="preserve"> </v>
      </c>
      <c r="DL121" s="19"/>
      <c r="DM121" s="19"/>
      <c r="DN121" s="25"/>
      <c r="DO121" s="20" t="str">
        <f t="shared" si="422"/>
        <v xml:space="preserve"> </v>
      </c>
      <c r="DP121" s="20" t="str">
        <f t="shared" si="423"/>
        <v xml:space="preserve"> </v>
      </c>
      <c r="DQ121" s="19"/>
      <c r="DR121" s="19"/>
      <c r="DS121" s="25">
        <v>16000</v>
      </c>
      <c r="DT121" s="20" t="str">
        <f t="shared" si="424"/>
        <v xml:space="preserve"> </v>
      </c>
      <c r="DU121" s="20">
        <f t="shared" si="425"/>
        <v>0</v>
      </c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</row>
    <row r="122" spans="1:144" s="13" customFormat="1" ht="15.75" x14ac:dyDescent="0.25">
      <c r="A122" s="12"/>
      <c r="B122" s="5" t="s">
        <v>140</v>
      </c>
      <c r="C122" s="37">
        <f>SUM(C123:C130)</f>
        <v>33388017.110000003</v>
      </c>
      <c r="D122" s="37">
        <f>SUM(D123:D130)</f>
        <v>36398688.649999999</v>
      </c>
      <c r="E122" s="21">
        <v>28937346.84</v>
      </c>
      <c r="F122" s="18">
        <f>IF(D122&lt;=0," ",IF(D122/C122*100&gt;200,"СВ.200",D122/C122))</f>
        <v>1.0901722174779369</v>
      </c>
      <c r="G122" s="18">
        <f t="shared" si="480"/>
        <v>1.2578447102028791</v>
      </c>
      <c r="H122" s="37">
        <f>SUM(H123:H130)</f>
        <v>29611180.930000003</v>
      </c>
      <c r="I122" s="37">
        <f>SUM(I123:I130)</f>
        <v>32614017.820000004</v>
      </c>
      <c r="J122" s="30">
        <v>26769798.920000002</v>
      </c>
      <c r="K122" s="18">
        <f t="shared" si="460"/>
        <v>1.1014088866330127</v>
      </c>
      <c r="L122" s="18">
        <f t="shared" si="283"/>
        <v>1.2183138886274458</v>
      </c>
      <c r="M122" s="37">
        <f>SUM(M123:M130)</f>
        <v>17075247.170000002</v>
      </c>
      <c r="N122" s="37">
        <f>SUM(N123:N130)</f>
        <v>19403285.129999999</v>
      </c>
      <c r="O122" s="37">
        <v>13805950.260000002</v>
      </c>
      <c r="P122" s="18">
        <f t="shared" si="382"/>
        <v>1.1363399274295833</v>
      </c>
      <c r="Q122" s="18">
        <f t="shared" si="383"/>
        <v>1.4054291638451837</v>
      </c>
      <c r="R122" s="37">
        <f>SUM(R123:R130)</f>
        <v>2276500</v>
      </c>
      <c r="S122" s="37">
        <f>SUM(S123:S130)</f>
        <v>2278915.96</v>
      </c>
      <c r="T122" s="37">
        <v>2125327.5099999998</v>
      </c>
      <c r="U122" s="18">
        <f t="shared" si="384"/>
        <v>1.001061260707226</v>
      </c>
      <c r="V122" s="18">
        <f t="shared" si="385"/>
        <v>1.0722657798750275</v>
      </c>
      <c r="W122" s="37">
        <f>SUM(W123:W130)</f>
        <v>1517666.9</v>
      </c>
      <c r="X122" s="37">
        <f>SUM(X123:X130)</f>
        <v>1460825.65</v>
      </c>
      <c r="Y122" s="37">
        <v>1109324.21</v>
      </c>
      <c r="Z122" s="18">
        <f t="shared" si="386"/>
        <v>0.96254695282607794</v>
      </c>
      <c r="AA122" s="18">
        <f t="shared" si="387"/>
        <v>1.3168608751448776</v>
      </c>
      <c r="AB122" s="37">
        <f>SUM(AB123:AB130)</f>
        <v>2138912.2199999997</v>
      </c>
      <c r="AC122" s="37">
        <f>SUM(AC123:AC130)</f>
        <v>2695880.28</v>
      </c>
      <c r="AD122" s="37">
        <v>2207412.48</v>
      </c>
      <c r="AE122" s="18">
        <f t="shared" si="388"/>
        <v>1.2603978109957219</v>
      </c>
      <c r="AF122" s="18">
        <f t="shared" si="389"/>
        <v>1.2212852398116367</v>
      </c>
      <c r="AG122" s="37">
        <f>SUM(AG123:AG130)</f>
        <v>6571284.6399999997</v>
      </c>
      <c r="AH122" s="37">
        <f>SUM(AH123:AH130)</f>
        <v>6758700.7999999998</v>
      </c>
      <c r="AI122" s="37">
        <v>7499444.46</v>
      </c>
      <c r="AJ122" s="18">
        <f t="shared" si="390"/>
        <v>1.0285204751075887</v>
      </c>
      <c r="AK122" s="18">
        <f t="shared" si="391"/>
        <v>0.90122686234281413</v>
      </c>
      <c r="AL122" s="37">
        <f>SUM(AL123:AL130)</f>
        <v>31570</v>
      </c>
      <c r="AM122" s="37">
        <f>SUM(AM123:AM130)</f>
        <v>16410</v>
      </c>
      <c r="AN122" s="37">
        <v>22340</v>
      </c>
      <c r="AO122" s="18">
        <f t="shared" si="392"/>
        <v>0.51979727589483682</v>
      </c>
      <c r="AP122" s="18">
        <f t="shared" si="393"/>
        <v>0.73455684870187998</v>
      </c>
      <c r="AQ122" s="37">
        <f>SUM(AQ123:AQ130)</f>
        <v>3776836.18</v>
      </c>
      <c r="AR122" s="37">
        <f>SUM(AR123:AR130)</f>
        <v>3784670.8300000005</v>
      </c>
      <c r="AS122" s="37">
        <v>2167547.92</v>
      </c>
      <c r="AT122" s="18">
        <f t="shared" si="394"/>
        <v>1.0020743949768032</v>
      </c>
      <c r="AU122" s="18">
        <f t="shared" si="395"/>
        <v>1.7460609728988139</v>
      </c>
      <c r="AV122" s="37">
        <f>SUM(AV123:AV130)</f>
        <v>20849.64</v>
      </c>
      <c r="AW122" s="37">
        <f>SUM(AW123:AW130)</f>
        <v>20849.64</v>
      </c>
      <c r="AX122" s="37">
        <v>33743.61</v>
      </c>
      <c r="AY122" s="18">
        <f t="shared" si="396"/>
        <v>1</v>
      </c>
      <c r="AZ122" s="18">
        <f t="shared" si="397"/>
        <v>0.61788409716684134</v>
      </c>
      <c r="BA122" s="37">
        <f>SUM(BA123:BA130)</f>
        <v>720531.16</v>
      </c>
      <c r="BB122" s="37">
        <f>SUM(BB123:BB130)</f>
        <v>771609.18000000017</v>
      </c>
      <c r="BC122" s="37">
        <v>605921.74</v>
      </c>
      <c r="BD122" s="18">
        <f t="shared" si="398"/>
        <v>1.0708893977603968</v>
      </c>
      <c r="BE122" s="18">
        <f t="shared" si="399"/>
        <v>1.2734469306217668</v>
      </c>
      <c r="BF122" s="37">
        <f>SUM(BF123:BF130)</f>
        <v>393026</v>
      </c>
      <c r="BG122" s="37">
        <f>SUM(BG123:BG130)</f>
        <v>260971.52000000002</v>
      </c>
      <c r="BH122" s="37">
        <v>313062.21000000002</v>
      </c>
      <c r="BI122" s="18">
        <f t="shared" si="400"/>
        <v>0.66400574007826463</v>
      </c>
      <c r="BJ122" s="18">
        <f t="shared" si="401"/>
        <v>0.83360914113523954</v>
      </c>
      <c r="BK122" s="37">
        <f>SUM(BK123:BK130)</f>
        <v>0</v>
      </c>
      <c r="BL122" s="37">
        <f>SUM(BL123:BL130)</f>
        <v>0</v>
      </c>
      <c r="BM122" s="37">
        <v>0</v>
      </c>
      <c r="BN122" s="18" t="str">
        <f t="shared" si="402"/>
        <v xml:space="preserve"> </v>
      </c>
      <c r="BO122" s="18" t="str">
        <f t="shared" si="403"/>
        <v xml:space="preserve"> </v>
      </c>
      <c r="BP122" s="37">
        <f>SUM(BP123:BP130)</f>
        <v>515744.5</v>
      </c>
      <c r="BQ122" s="37">
        <f>SUM(BQ123:BQ130)</f>
        <v>561866.84</v>
      </c>
      <c r="BR122" s="37">
        <v>441376.15</v>
      </c>
      <c r="BS122" s="18">
        <f t="shared" si="404"/>
        <v>1.0894286608970138</v>
      </c>
      <c r="BT122" s="18">
        <f t="shared" si="405"/>
        <v>1.2729886741728114</v>
      </c>
      <c r="BU122" s="37">
        <f>SUM(BU123:BU130)</f>
        <v>344210.35</v>
      </c>
      <c r="BV122" s="37">
        <f>SUM(BV123:BV130)</f>
        <v>343854.66</v>
      </c>
      <c r="BW122" s="37">
        <v>308325.97000000003</v>
      </c>
      <c r="BX122" s="18">
        <f t="shared" si="406"/>
        <v>0.99896664931777912</v>
      </c>
      <c r="BY122" s="18">
        <f t="shared" si="407"/>
        <v>1.1152309356231003</v>
      </c>
      <c r="BZ122" s="37">
        <f>SUM(BZ123:BZ130)</f>
        <v>446000</v>
      </c>
      <c r="CA122" s="37">
        <f>SUM(CA123:CA130)</f>
        <v>446000</v>
      </c>
      <c r="CB122" s="37">
        <v>0</v>
      </c>
      <c r="CC122" s="18">
        <f t="shared" si="408"/>
        <v>1</v>
      </c>
      <c r="CD122" s="18" t="str">
        <f t="shared" si="409"/>
        <v xml:space="preserve"> </v>
      </c>
      <c r="CE122" s="37">
        <f>SUM(CE123:CE130)</f>
        <v>1108479.71</v>
      </c>
      <c r="CF122" s="37">
        <f>SUM(CF123:CF130)</f>
        <v>1108577.92</v>
      </c>
      <c r="CG122" s="21">
        <v>441118.24</v>
      </c>
      <c r="CH122" s="18">
        <f t="shared" si="410"/>
        <v>1.0000885988251422</v>
      </c>
      <c r="CI122" s="18" t="str">
        <f t="shared" si="411"/>
        <v>св.200</v>
      </c>
      <c r="CJ122" s="37">
        <f>SUM(CJ123:CJ130)</f>
        <v>92374.63</v>
      </c>
      <c r="CK122" s="37">
        <f>SUM(CK123:CK130)</f>
        <v>92374.61</v>
      </c>
      <c r="CL122" s="37">
        <v>6679.19</v>
      </c>
      <c r="CM122" s="18">
        <f t="shared" si="412"/>
        <v>0.99999978349033702</v>
      </c>
      <c r="CN122" s="18" t="str">
        <f t="shared" si="413"/>
        <v>св.200</v>
      </c>
      <c r="CO122" s="37">
        <f>SUM(CO123:CO130)</f>
        <v>1016105.0800000001</v>
      </c>
      <c r="CP122" s="37">
        <f>SUM(CP123:CP130)</f>
        <v>1016203.3100000002</v>
      </c>
      <c r="CQ122" s="37">
        <v>434439.05000000005</v>
      </c>
      <c r="CR122" s="18">
        <f t="shared" si="414"/>
        <v>1.0000966730724348</v>
      </c>
      <c r="CS122" s="18" t="str">
        <f t="shared" si="415"/>
        <v>св.200</v>
      </c>
      <c r="CT122" s="37">
        <f>SUM(CT123:CT130)</f>
        <v>0</v>
      </c>
      <c r="CU122" s="37">
        <f>SUM(CU123:CU130)</f>
        <v>0</v>
      </c>
      <c r="CV122" s="37">
        <v>0</v>
      </c>
      <c r="CW122" s="18" t="str">
        <f t="shared" si="416"/>
        <v xml:space="preserve"> </v>
      </c>
      <c r="CX122" s="18" t="str">
        <f t="shared" si="417"/>
        <v xml:space="preserve"> </v>
      </c>
      <c r="CY122" s="37">
        <f>SUM(CY123:CY130)</f>
        <v>0</v>
      </c>
      <c r="CZ122" s="37">
        <f>SUM(CZ123:CZ130)</f>
        <v>0</v>
      </c>
      <c r="DA122" s="37">
        <v>0</v>
      </c>
      <c r="DB122" s="18" t="str">
        <f t="shared" si="418"/>
        <v xml:space="preserve"> </v>
      </c>
      <c r="DC122" s="18" t="str">
        <f t="shared" si="419"/>
        <v xml:space="preserve"> </v>
      </c>
      <c r="DD122" s="37">
        <f>SUM(DD123:DD130)</f>
        <v>136599.82</v>
      </c>
      <c r="DE122" s="37">
        <f>SUM(DE123:DE130)</f>
        <v>179346.07</v>
      </c>
      <c r="DF122" s="37">
        <v>0</v>
      </c>
      <c r="DG122" s="18">
        <f t="shared" si="420"/>
        <v>1.3129305002012448</v>
      </c>
      <c r="DH122" s="18" t="str">
        <f t="shared" si="421"/>
        <v xml:space="preserve"> </v>
      </c>
      <c r="DI122" s="37">
        <f>SUM(DI123:DI130)</f>
        <v>200</v>
      </c>
      <c r="DJ122" s="37">
        <v>-232</v>
      </c>
      <c r="DK122" s="18">
        <f t="shared" si="343"/>
        <v>-0.86206896551724133</v>
      </c>
      <c r="DL122" s="37">
        <f>SUM(DL123:DL130)</f>
        <v>12435</v>
      </c>
      <c r="DM122" s="37">
        <f>SUM(DM123:DM130)</f>
        <v>12435</v>
      </c>
      <c r="DN122" s="37">
        <v>0</v>
      </c>
      <c r="DO122" s="18">
        <f t="shared" si="422"/>
        <v>1</v>
      </c>
      <c r="DP122" s="18" t="str">
        <f t="shared" si="423"/>
        <v xml:space="preserve"> </v>
      </c>
      <c r="DQ122" s="37">
        <f>SUM(DQ123:DQ130)</f>
        <v>78960</v>
      </c>
      <c r="DR122" s="37">
        <f>SUM(DR123:DR130)</f>
        <v>78960</v>
      </c>
      <c r="DS122" s="37">
        <v>24000</v>
      </c>
      <c r="DT122" s="18">
        <f t="shared" si="424"/>
        <v>1</v>
      </c>
      <c r="DU122" s="18" t="str">
        <f t="shared" si="425"/>
        <v>св.200</v>
      </c>
      <c r="DV122" s="54"/>
      <c r="DW122" s="54"/>
      <c r="DX122" s="54"/>
      <c r="DY122" s="54"/>
      <c r="DZ122" s="54"/>
      <c r="EA122" s="54"/>
      <c r="EB122" s="54"/>
      <c r="EC122" s="54"/>
      <c r="ED122" s="54"/>
      <c r="EE122" s="54"/>
      <c r="EF122" s="54"/>
      <c r="EG122" s="54"/>
      <c r="EH122" s="54"/>
      <c r="EI122" s="54"/>
      <c r="EJ122" s="54"/>
      <c r="EK122" s="54"/>
      <c r="EL122" s="54"/>
      <c r="EM122" s="54"/>
      <c r="EN122" s="54"/>
    </row>
    <row r="123" spans="1:144" s="11" customFormat="1" ht="15.75" customHeight="1" outlineLevel="1" x14ac:dyDescent="0.25">
      <c r="A123" s="10">
        <v>99</v>
      </c>
      <c r="B123" s="6" t="s">
        <v>72</v>
      </c>
      <c r="C123" s="19">
        <f t="shared" ref="C123" si="532">H123+AQ123</f>
        <v>14754648.680000002</v>
      </c>
      <c r="D123" s="19">
        <f t="shared" ref="D123" si="533">I123+AR123</f>
        <v>16435266.290000001</v>
      </c>
      <c r="E123" s="19">
        <v>11551872.640000001</v>
      </c>
      <c r="F123" s="20">
        <f>IF(D123&lt;=0," ",IF(D123/C123*100&gt;200,"СВ.200",D123/C123))</f>
        <v>1.1139042783362294</v>
      </c>
      <c r="G123" s="20">
        <f t="shared" si="480"/>
        <v>1.422736105407755</v>
      </c>
      <c r="H123" s="19">
        <f t="shared" ref="H123" si="534">M123+R123+W123+AB123+AG123+AL123</f>
        <v>13988551.440000001</v>
      </c>
      <c r="I123" s="19">
        <f t="shared" ref="I123" si="535">N123+S123+X123+AC123+AH123+AM123</f>
        <v>15665646.690000001</v>
      </c>
      <c r="J123" s="16">
        <v>11153811.4</v>
      </c>
      <c r="K123" s="20">
        <f t="shared" si="460"/>
        <v>1.1198905588754799</v>
      </c>
      <c r="L123" s="20">
        <f t="shared" si="283"/>
        <v>1.4045106312269187</v>
      </c>
      <c r="M123" s="19">
        <v>10772798.84</v>
      </c>
      <c r="N123" s="19">
        <v>12428609.32</v>
      </c>
      <c r="O123" s="25">
        <v>8622162.2300000004</v>
      </c>
      <c r="P123" s="20">
        <f t="shared" si="382"/>
        <v>1.1537029053073826</v>
      </c>
      <c r="Q123" s="20">
        <f t="shared" si="383"/>
        <v>1.4414724506987153</v>
      </c>
      <c r="R123" s="19">
        <v>2276500</v>
      </c>
      <c r="S123" s="19">
        <v>2278915.96</v>
      </c>
      <c r="T123" s="25">
        <v>2125327.5099999998</v>
      </c>
      <c r="U123" s="20">
        <f t="shared" si="384"/>
        <v>1.001061260707226</v>
      </c>
      <c r="V123" s="20">
        <f t="shared" si="385"/>
        <v>1.0722657798750275</v>
      </c>
      <c r="W123" s="19">
        <v>60830</v>
      </c>
      <c r="X123" s="19">
        <v>60830</v>
      </c>
      <c r="Y123" s="25">
        <v>-1.5</v>
      </c>
      <c r="Z123" s="20">
        <f t="shared" si="386"/>
        <v>1</v>
      </c>
      <c r="AA123" s="20">
        <f t="shared" si="387"/>
        <v>-40553.333333333336</v>
      </c>
      <c r="AB123" s="19">
        <v>156112.22</v>
      </c>
      <c r="AC123" s="19">
        <v>160401.22</v>
      </c>
      <c r="AD123" s="25">
        <v>187306.73</v>
      </c>
      <c r="AE123" s="20">
        <f t="shared" si="388"/>
        <v>1.0274738262001526</v>
      </c>
      <c r="AF123" s="20">
        <f t="shared" si="389"/>
        <v>0.85635588214048686</v>
      </c>
      <c r="AG123" s="19">
        <v>717040.38</v>
      </c>
      <c r="AH123" s="19">
        <v>731620.19</v>
      </c>
      <c r="AI123" s="25">
        <v>212566.43</v>
      </c>
      <c r="AJ123" s="20">
        <f t="shared" si="390"/>
        <v>1.0203333179088183</v>
      </c>
      <c r="AK123" s="20" t="str">
        <f t="shared" si="391"/>
        <v>св.200</v>
      </c>
      <c r="AL123" s="19">
        <v>5270</v>
      </c>
      <c r="AM123" s="19">
        <v>5270</v>
      </c>
      <c r="AN123" s="25">
        <v>6450</v>
      </c>
      <c r="AO123" s="20">
        <f t="shared" si="392"/>
        <v>1</v>
      </c>
      <c r="AP123" s="20">
        <f t="shared" si="393"/>
        <v>0.8170542635658915</v>
      </c>
      <c r="AQ123" s="19">
        <f t="shared" ref="AQ123" si="536">AV123+BA123+BF123+BK123+BP123+BU123+BZ123+CE123+CT123+CY123+DD123+DL123+DQ123</f>
        <v>766097.24</v>
      </c>
      <c r="AR123" s="19">
        <f t="shared" ref="AR123" si="537">AW123+BB123+BG123+BL123+BQ123+BV123+CA123+CF123+CU123+CZ123+DE123+DI123+DM123+DR123</f>
        <v>769619.6</v>
      </c>
      <c r="AS123" s="34">
        <v>398061.24</v>
      </c>
      <c r="AT123" s="20">
        <f t="shared" si="394"/>
        <v>1.0045977975328562</v>
      </c>
      <c r="AU123" s="20">
        <f t="shared" si="395"/>
        <v>1.9334200938528956</v>
      </c>
      <c r="AV123" s="19">
        <v>20849.64</v>
      </c>
      <c r="AW123" s="19">
        <v>20849.64</v>
      </c>
      <c r="AX123" s="25">
        <v>33743.61</v>
      </c>
      <c r="AY123" s="20">
        <f t="shared" si="396"/>
        <v>1</v>
      </c>
      <c r="AZ123" s="20">
        <f t="shared" si="397"/>
        <v>0.61788409716684134</v>
      </c>
      <c r="BA123" s="19">
        <v>288920.51</v>
      </c>
      <c r="BB123" s="19">
        <v>288920.51</v>
      </c>
      <c r="BC123" s="25">
        <v>126752.62</v>
      </c>
      <c r="BD123" s="20">
        <f t="shared" si="398"/>
        <v>1</v>
      </c>
      <c r="BE123" s="20" t="str">
        <f t="shared" si="399"/>
        <v>св.200</v>
      </c>
      <c r="BF123" s="19">
        <v>19852</v>
      </c>
      <c r="BG123" s="19">
        <v>19852.04</v>
      </c>
      <c r="BH123" s="25">
        <v>21506.33</v>
      </c>
      <c r="BI123" s="20">
        <f t="shared" si="400"/>
        <v>1.0000020149103366</v>
      </c>
      <c r="BJ123" s="20">
        <f t="shared" si="401"/>
        <v>0.92307892606502362</v>
      </c>
      <c r="BK123" s="19"/>
      <c r="BL123" s="19"/>
      <c r="BM123" s="25"/>
      <c r="BN123" s="20" t="str">
        <f t="shared" si="402"/>
        <v xml:space="preserve"> </v>
      </c>
      <c r="BO123" s="20" t="str">
        <f t="shared" si="403"/>
        <v xml:space="preserve"> </v>
      </c>
      <c r="BP123" s="19">
        <v>160707.70000000001</v>
      </c>
      <c r="BQ123" s="19">
        <v>164230.04</v>
      </c>
      <c r="BR123" s="25">
        <v>172484.95</v>
      </c>
      <c r="BS123" s="20">
        <f t="shared" si="404"/>
        <v>1.0219176803600574</v>
      </c>
      <c r="BT123" s="20">
        <f t="shared" si="405"/>
        <v>0.95214127377490032</v>
      </c>
      <c r="BU123" s="19">
        <v>2703.61</v>
      </c>
      <c r="BV123" s="19">
        <v>2703.61</v>
      </c>
      <c r="BW123" s="25">
        <v>7169.07</v>
      </c>
      <c r="BX123" s="20">
        <f t="shared" si="406"/>
        <v>1</v>
      </c>
      <c r="BY123" s="20">
        <f t="shared" si="407"/>
        <v>0.37712143974044054</v>
      </c>
      <c r="BZ123" s="19"/>
      <c r="CA123" s="19"/>
      <c r="CB123" s="25"/>
      <c r="CC123" s="20" t="str">
        <f t="shared" si="408"/>
        <v xml:space="preserve"> </v>
      </c>
      <c r="CD123" s="20" t="str">
        <f t="shared" si="409"/>
        <v xml:space="preserve"> </v>
      </c>
      <c r="CE123" s="19">
        <f t="shared" ref="CE123" si="538">CJ123+CO123</f>
        <v>273063.78000000003</v>
      </c>
      <c r="CF123" s="19">
        <f t="shared" ref="CF123" si="539">CK123+CP123</f>
        <v>273063.76</v>
      </c>
      <c r="CG123" s="19">
        <v>36404.660000000003</v>
      </c>
      <c r="CH123" s="20">
        <f t="shared" si="410"/>
        <v>0.99999992675703819</v>
      </c>
      <c r="CI123" s="20" t="str">
        <f t="shared" si="411"/>
        <v>св.200</v>
      </c>
      <c r="CJ123" s="19">
        <v>92374.63</v>
      </c>
      <c r="CK123" s="19">
        <v>92374.61</v>
      </c>
      <c r="CL123" s="25">
        <v>6679.19</v>
      </c>
      <c r="CM123" s="20">
        <f t="shared" si="412"/>
        <v>0.99999978349033702</v>
      </c>
      <c r="CN123" s="20" t="str">
        <f t="shared" si="413"/>
        <v>св.200</v>
      </c>
      <c r="CO123" s="19">
        <v>180689.15</v>
      </c>
      <c r="CP123" s="19">
        <v>180689.15</v>
      </c>
      <c r="CQ123" s="25">
        <v>29725.47</v>
      </c>
      <c r="CR123" s="20">
        <f t="shared" si="414"/>
        <v>1</v>
      </c>
      <c r="CS123" s="20" t="str">
        <f t="shared" si="415"/>
        <v>св.200</v>
      </c>
      <c r="CT123" s="19"/>
      <c r="CU123" s="19"/>
      <c r="CV123" s="25"/>
      <c r="CW123" s="20" t="str">
        <f t="shared" si="416"/>
        <v xml:space="preserve"> </v>
      </c>
      <c r="CX123" s="20" t="str">
        <f t="shared" si="417"/>
        <v xml:space="preserve"> </v>
      </c>
      <c r="CY123" s="19"/>
      <c r="CZ123" s="19"/>
      <c r="DA123" s="25"/>
      <c r="DB123" s="20" t="str">
        <f t="shared" si="418"/>
        <v xml:space="preserve"> </v>
      </c>
      <c r="DC123" s="20" t="str">
        <f t="shared" si="419"/>
        <v xml:space="preserve"> </v>
      </c>
      <c r="DD123" s="19"/>
      <c r="DE123" s="19"/>
      <c r="DF123" s="25"/>
      <c r="DG123" s="20" t="str">
        <f t="shared" si="420"/>
        <v xml:space="preserve"> </v>
      </c>
      <c r="DH123" s="20" t="str">
        <f t="shared" si="421"/>
        <v xml:space="preserve"> </v>
      </c>
      <c r="DI123" s="19"/>
      <c r="DJ123" s="25"/>
      <c r="DK123" s="42" t="str">
        <f t="shared" si="343"/>
        <v xml:space="preserve"> </v>
      </c>
      <c r="DL123" s="19"/>
      <c r="DM123" s="19"/>
      <c r="DN123" s="25"/>
      <c r="DO123" s="20" t="str">
        <f t="shared" si="422"/>
        <v xml:space="preserve"> </v>
      </c>
      <c r="DP123" s="20" t="str">
        <f t="shared" si="423"/>
        <v xml:space="preserve"> </v>
      </c>
      <c r="DQ123" s="19"/>
      <c r="DR123" s="19"/>
      <c r="DS123" s="25"/>
      <c r="DT123" s="20" t="str">
        <f t="shared" si="424"/>
        <v xml:space="preserve"> </v>
      </c>
      <c r="DU123" s="20" t="str">
        <f t="shared" si="425"/>
        <v xml:space="preserve"> </v>
      </c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</row>
    <row r="124" spans="1:144" s="11" customFormat="1" ht="15.75" customHeight="1" outlineLevel="1" x14ac:dyDescent="0.25">
      <c r="A124" s="10">
        <f>A123+1</f>
        <v>100</v>
      </c>
      <c r="B124" s="6" t="s">
        <v>15</v>
      </c>
      <c r="C124" s="19">
        <f t="shared" ref="C124:C130" si="540">H124+AQ124</f>
        <v>1323848.3700000001</v>
      </c>
      <c r="D124" s="19">
        <f t="shared" ref="D124:D130" si="541">I124+AR124</f>
        <v>1282876.3799999999</v>
      </c>
      <c r="E124" s="19">
        <v>1196953.99</v>
      </c>
      <c r="F124" s="20">
        <f>IF(D124&lt;=0," ",IF(D124/C124*100&gt;200,"СВ.200",D124/C124))</f>
        <v>0.96905084379112072</v>
      </c>
      <c r="G124" s="20">
        <f t="shared" si="480"/>
        <v>1.0717842045039676</v>
      </c>
      <c r="H124" s="19">
        <f t="shared" ref="H124:H130" si="542">M124+R124+W124+AB124+AG124+AL124</f>
        <v>1123611.57</v>
      </c>
      <c r="I124" s="19">
        <f t="shared" ref="I124:I130" si="543">N124+S124+X124+AC124+AH124+AM124</f>
        <v>1082639.94</v>
      </c>
      <c r="J124" s="16">
        <v>1059463.1499999999</v>
      </c>
      <c r="K124" s="20">
        <f t="shared" si="460"/>
        <v>0.96353577064002627</v>
      </c>
      <c r="L124" s="20">
        <f t="shared" si="283"/>
        <v>1.0218759755825391</v>
      </c>
      <c r="M124" s="19">
        <v>320511.57</v>
      </c>
      <c r="N124" s="19">
        <v>261324.51</v>
      </c>
      <c r="O124" s="25">
        <v>323300.65999999997</v>
      </c>
      <c r="P124" s="20">
        <f t="shared" si="382"/>
        <v>0.81533565231358107</v>
      </c>
      <c r="Q124" s="20">
        <f t="shared" si="383"/>
        <v>0.80830181416889169</v>
      </c>
      <c r="R124" s="19"/>
      <c r="S124" s="19"/>
      <c r="T124" s="25"/>
      <c r="U124" s="20" t="str">
        <f t="shared" si="384"/>
        <v xml:space="preserve"> </v>
      </c>
      <c r="V124" s="20" t="str">
        <f t="shared" si="385"/>
        <v xml:space="preserve"> </v>
      </c>
      <c r="W124" s="19">
        <v>120000</v>
      </c>
      <c r="X124" s="19">
        <v>115373.7</v>
      </c>
      <c r="Y124" s="25">
        <v>123362.1</v>
      </c>
      <c r="Z124" s="20">
        <f t="shared" si="386"/>
        <v>0.96144750000000001</v>
      </c>
      <c r="AA124" s="20">
        <f t="shared" si="387"/>
        <v>0.93524429302030354</v>
      </c>
      <c r="AB124" s="19">
        <v>177600</v>
      </c>
      <c r="AC124" s="19">
        <v>182864.53</v>
      </c>
      <c r="AD124" s="25">
        <v>118780.45</v>
      </c>
      <c r="AE124" s="20">
        <f t="shared" si="388"/>
        <v>1.0296426238738738</v>
      </c>
      <c r="AF124" s="20">
        <f t="shared" si="389"/>
        <v>1.539517066992085</v>
      </c>
      <c r="AG124" s="19">
        <v>505500</v>
      </c>
      <c r="AH124" s="19">
        <v>523077.2</v>
      </c>
      <c r="AI124" s="25">
        <v>494019.94</v>
      </c>
      <c r="AJ124" s="20">
        <f t="shared" si="390"/>
        <v>1.034771909000989</v>
      </c>
      <c r="AK124" s="20">
        <f t="shared" si="391"/>
        <v>1.0588179902212045</v>
      </c>
      <c r="AL124" s="19"/>
      <c r="AM124" s="19"/>
      <c r="AN124" s="25"/>
      <c r="AO124" s="20" t="str">
        <f t="shared" si="392"/>
        <v xml:space="preserve"> </v>
      </c>
      <c r="AP124" s="20" t="str">
        <f t="shared" si="393"/>
        <v xml:space="preserve"> </v>
      </c>
      <c r="AQ124" s="19">
        <f t="shared" ref="AQ124:AQ130" si="544">AV124+BA124+BF124+BK124+BP124+BU124+BZ124+CE124+CT124+CY124+DD124+DL124+DQ124</f>
        <v>200236.79999999999</v>
      </c>
      <c r="AR124" s="19">
        <f t="shared" ref="AR124:AR130" si="545">AW124+BB124+BG124+BL124+BQ124+BV124+CA124+CF124+CU124+CZ124+DE124+DI124+DM124+DR124</f>
        <v>200236.44</v>
      </c>
      <c r="AS124" s="34">
        <v>137490.84</v>
      </c>
      <c r="AT124" s="20">
        <f t="shared" si="394"/>
        <v>0.99999820212867974</v>
      </c>
      <c r="AU124" s="20">
        <f t="shared" si="395"/>
        <v>1.4563620383728837</v>
      </c>
      <c r="AV124" s="19"/>
      <c r="AW124" s="19"/>
      <c r="AX124" s="25"/>
      <c r="AY124" s="20" t="str">
        <f t="shared" si="396"/>
        <v xml:space="preserve"> </v>
      </c>
      <c r="AZ124" s="20" t="str">
        <f t="shared" si="397"/>
        <v xml:space="preserve"> </v>
      </c>
      <c r="BA124" s="19">
        <v>12000</v>
      </c>
      <c r="BB124" s="19">
        <v>11999.64</v>
      </c>
      <c r="BC124" s="25">
        <v>11999.64</v>
      </c>
      <c r="BD124" s="20">
        <f t="shared" si="398"/>
        <v>0.99996999999999991</v>
      </c>
      <c r="BE124" s="20">
        <f t="shared" si="399"/>
        <v>1</v>
      </c>
      <c r="BF124" s="19"/>
      <c r="BG124" s="19"/>
      <c r="BH124" s="25"/>
      <c r="BI124" s="20" t="str">
        <f t="shared" si="400"/>
        <v xml:space="preserve"> </v>
      </c>
      <c r="BJ124" s="20" t="str">
        <f t="shared" si="401"/>
        <v xml:space="preserve"> </v>
      </c>
      <c r="BK124" s="19"/>
      <c r="BL124" s="19"/>
      <c r="BM124" s="25"/>
      <c r="BN124" s="20" t="str">
        <f t="shared" si="402"/>
        <v xml:space="preserve"> </v>
      </c>
      <c r="BO124" s="20" t="str">
        <f t="shared" si="403"/>
        <v xml:space="preserve"> </v>
      </c>
      <c r="BP124" s="19">
        <v>188236.79999999999</v>
      </c>
      <c r="BQ124" s="19">
        <v>188236.79999999999</v>
      </c>
      <c r="BR124" s="25">
        <v>125491.2</v>
      </c>
      <c r="BS124" s="20">
        <f t="shared" si="404"/>
        <v>1</v>
      </c>
      <c r="BT124" s="20">
        <f t="shared" si="405"/>
        <v>1.5</v>
      </c>
      <c r="BU124" s="19"/>
      <c r="BV124" s="19"/>
      <c r="BW124" s="25"/>
      <c r="BX124" s="20" t="str">
        <f t="shared" si="406"/>
        <v xml:space="preserve"> </v>
      </c>
      <c r="BY124" s="20" t="str">
        <f t="shared" si="407"/>
        <v xml:space="preserve"> </v>
      </c>
      <c r="BZ124" s="19"/>
      <c r="CA124" s="19"/>
      <c r="CB124" s="25"/>
      <c r="CC124" s="20" t="str">
        <f t="shared" si="408"/>
        <v xml:space="preserve"> </v>
      </c>
      <c r="CD124" s="20" t="str">
        <f t="shared" si="409"/>
        <v xml:space="preserve"> </v>
      </c>
      <c r="CE124" s="19">
        <f t="shared" ref="CE124:CE130" si="546">CJ124+CO124</f>
        <v>0</v>
      </c>
      <c r="CF124" s="19">
        <f t="shared" ref="CF124:CF130" si="547">CK124+CP124</f>
        <v>0</v>
      </c>
      <c r="CG124" s="19"/>
      <c r="CH124" s="20" t="str">
        <f t="shared" si="410"/>
        <v xml:space="preserve"> </v>
      </c>
      <c r="CI124" s="20" t="str">
        <f t="shared" si="411"/>
        <v xml:space="preserve"> </v>
      </c>
      <c r="CJ124" s="19"/>
      <c r="CK124" s="19"/>
      <c r="CL124" s="25"/>
      <c r="CM124" s="20" t="str">
        <f t="shared" si="412"/>
        <v xml:space="preserve"> </v>
      </c>
      <c r="CN124" s="20" t="str">
        <f t="shared" si="413"/>
        <v xml:space="preserve"> </v>
      </c>
      <c r="CO124" s="19"/>
      <c r="CP124" s="19"/>
      <c r="CQ124" s="25"/>
      <c r="CR124" s="20" t="str">
        <f t="shared" si="414"/>
        <v xml:space="preserve"> </v>
      </c>
      <c r="CS124" s="20" t="str">
        <f t="shared" si="415"/>
        <v xml:space="preserve"> </v>
      </c>
      <c r="CT124" s="19"/>
      <c r="CU124" s="19"/>
      <c r="CV124" s="25"/>
      <c r="CW124" s="20" t="str">
        <f t="shared" si="416"/>
        <v xml:space="preserve"> </v>
      </c>
      <c r="CX124" s="20" t="str">
        <f t="shared" si="417"/>
        <v xml:space="preserve"> </v>
      </c>
      <c r="CY124" s="19"/>
      <c r="CZ124" s="19"/>
      <c r="DA124" s="25"/>
      <c r="DB124" s="20" t="str">
        <f t="shared" si="418"/>
        <v xml:space="preserve"> </v>
      </c>
      <c r="DC124" s="20" t="str">
        <f t="shared" si="419"/>
        <v xml:space="preserve"> </v>
      </c>
      <c r="DD124" s="19"/>
      <c r="DE124" s="19"/>
      <c r="DF124" s="25"/>
      <c r="DG124" s="20" t="str">
        <f t="shared" si="420"/>
        <v xml:space="preserve"> </v>
      </c>
      <c r="DH124" s="20" t="str">
        <f t="shared" si="421"/>
        <v xml:space="preserve"> </v>
      </c>
      <c r="DI124" s="19"/>
      <c r="DJ124" s="25"/>
      <c r="DK124" s="42" t="str">
        <f t="shared" si="343"/>
        <v xml:space="preserve"> </v>
      </c>
      <c r="DL124" s="19"/>
      <c r="DM124" s="19"/>
      <c r="DN124" s="25"/>
      <c r="DO124" s="20" t="str">
        <f t="shared" si="422"/>
        <v xml:space="preserve"> </v>
      </c>
      <c r="DP124" s="20" t="str">
        <f t="shared" si="423"/>
        <v xml:space="preserve"> </v>
      </c>
      <c r="DQ124" s="19"/>
      <c r="DR124" s="19"/>
      <c r="DS124" s="25"/>
      <c r="DT124" s="20" t="str">
        <f t="shared" si="424"/>
        <v xml:space="preserve"> </v>
      </c>
      <c r="DU124" s="20" t="str">
        <f t="shared" si="425"/>
        <v xml:space="preserve"> </v>
      </c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</row>
    <row r="125" spans="1:144" s="11" customFormat="1" ht="15.75" customHeight="1" outlineLevel="1" x14ac:dyDescent="0.25">
      <c r="A125" s="10">
        <f t="shared" ref="A125:A130" si="548">A124+1</f>
        <v>101</v>
      </c>
      <c r="B125" s="6" t="s">
        <v>41</v>
      </c>
      <c r="C125" s="19">
        <f t="shared" si="540"/>
        <v>2794006.74</v>
      </c>
      <c r="D125" s="19">
        <f t="shared" si="541"/>
        <v>2740616.6599999997</v>
      </c>
      <c r="E125" s="19">
        <v>2466079.38</v>
      </c>
      <c r="F125" s="20">
        <f>IF(D125&lt;=0," ",IF(D125/C125*100&gt;200,"СВ.200",D125/C125))</f>
        <v>0.98089121288232806</v>
      </c>
      <c r="G125" s="20">
        <f t="shared" si="480"/>
        <v>1.1113254026721555</v>
      </c>
      <c r="H125" s="19">
        <f t="shared" si="542"/>
        <v>1786000</v>
      </c>
      <c r="I125" s="19">
        <f t="shared" si="543"/>
        <v>1869900.7399999998</v>
      </c>
      <c r="J125" s="16">
        <v>2226059.56</v>
      </c>
      <c r="K125" s="20">
        <f t="shared" si="460"/>
        <v>1.0469768980963046</v>
      </c>
      <c r="L125" s="20">
        <f t="shared" si="283"/>
        <v>0.84000481101233415</v>
      </c>
      <c r="M125" s="19">
        <v>546000</v>
      </c>
      <c r="N125" s="19">
        <v>700500.35</v>
      </c>
      <c r="O125" s="25">
        <v>606289.17000000004</v>
      </c>
      <c r="P125" s="20">
        <f t="shared" si="382"/>
        <v>1.2829676739926739</v>
      </c>
      <c r="Q125" s="20">
        <f t="shared" si="383"/>
        <v>1.1553898447501543</v>
      </c>
      <c r="R125" s="19"/>
      <c r="S125" s="19"/>
      <c r="T125" s="25"/>
      <c r="U125" s="20" t="str">
        <f t="shared" si="384"/>
        <v xml:space="preserve"> </v>
      </c>
      <c r="V125" s="20" t="str">
        <f t="shared" si="385"/>
        <v xml:space="preserve"> </v>
      </c>
      <c r="W125" s="19">
        <v>320000</v>
      </c>
      <c r="X125" s="19">
        <v>351077.1</v>
      </c>
      <c r="Y125" s="25">
        <v>373561.66</v>
      </c>
      <c r="Z125" s="20">
        <f t="shared" si="386"/>
        <v>1.0971159374999999</v>
      </c>
      <c r="AA125" s="20">
        <f t="shared" si="387"/>
        <v>0.93981031136867743</v>
      </c>
      <c r="AB125" s="19">
        <v>113000</v>
      </c>
      <c r="AC125" s="19">
        <v>123471.21</v>
      </c>
      <c r="AD125" s="25">
        <v>114819.91</v>
      </c>
      <c r="AE125" s="20">
        <f t="shared" si="388"/>
        <v>1.0926655752212391</v>
      </c>
      <c r="AF125" s="20">
        <f t="shared" si="389"/>
        <v>1.0753466885664691</v>
      </c>
      <c r="AG125" s="19">
        <v>802000</v>
      </c>
      <c r="AH125" s="19">
        <v>693502.08</v>
      </c>
      <c r="AI125" s="25">
        <v>1129288.82</v>
      </c>
      <c r="AJ125" s="20">
        <f t="shared" si="390"/>
        <v>0.8647158104738154</v>
      </c>
      <c r="AK125" s="20">
        <f t="shared" si="391"/>
        <v>0.61410514982340825</v>
      </c>
      <c r="AL125" s="19">
        <v>5000</v>
      </c>
      <c r="AM125" s="19">
        <v>1350</v>
      </c>
      <c r="AN125" s="25">
        <v>2100</v>
      </c>
      <c r="AO125" s="20">
        <f t="shared" si="392"/>
        <v>0.27</v>
      </c>
      <c r="AP125" s="20">
        <f t="shared" si="393"/>
        <v>0.6428571428571429</v>
      </c>
      <c r="AQ125" s="19">
        <f t="shared" si="544"/>
        <v>1008006.74</v>
      </c>
      <c r="AR125" s="19">
        <f t="shared" si="545"/>
        <v>870715.92</v>
      </c>
      <c r="AS125" s="34">
        <v>240019.82</v>
      </c>
      <c r="AT125" s="20">
        <f t="shared" si="394"/>
        <v>0.863799700386924</v>
      </c>
      <c r="AU125" s="20" t="str">
        <f t="shared" si="395"/>
        <v>св.200</v>
      </c>
      <c r="AV125" s="19"/>
      <c r="AW125" s="19"/>
      <c r="AX125" s="25"/>
      <c r="AY125" s="20" t="str">
        <f t="shared" si="396"/>
        <v xml:space="preserve"> </v>
      </c>
      <c r="AZ125" s="20" t="str">
        <f t="shared" si="397"/>
        <v xml:space="preserve"> </v>
      </c>
      <c r="BA125" s="19"/>
      <c r="BB125" s="19"/>
      <c r="BC125" s="25">
        <v>1170.5</v>
      </c>
      <c r="BD125" s="20" t="str">
        <f t="shared" si="398"/>
        <v xml:space="preserve"> </v>
      </c>
      <c r="BE125" s="20">
        <f t="shared" si="399"/>
        <v>0</v>
      </c>
      <c r="BF125" s="19">
        <v>120000</v>
      </c>
      <c r="BG125" s="19"/>
      <c r="BH125" s="25">
        <v>39062.400000000001</v>
      </c>
      <c r="BI125" s="20" t="str">
        <f t="shared" si="400"/>
        <v xml:space="preserve"> </v>
      </c>
      <c r="BJ125" s="20">
        <f t="shared" si="401"/>
        <v>0</v>
      </c>
      <c r="BK125" s="19"/>
      <c r="BL125" s="19"/>
      <c r="BM125" s="25"/>
      <c r="BN125" s="20" t="str">
        <f t="shared" si="402"/>
        <v xml:space="preserve"> </v>
      </c>
      <c r="BO125" s="20" t="str">
        <f t="shared" si="403"/>
        <v xml:space="preserve"> </v>
      </c>
      <c r="BP125" s="19"/>
      <c r="BQ125" s="19"/>
      <c r="BR125" s="25"/>
      <c r="BS125" s="20" t="str">
        <f t="shared" si="404"/>
        <v xml:space="preserve"> </v>
      </c>
      <c r="BT125" s="20" t="str">
        <f t="shared" si="405"/>
        <v xml:space="preserve"> </v>
      </c>
      <c r="BU125" s="19">
        <v>159006.74</v>
      </c>
      <c r="BV125" s="19">
        <v>141715.92000000001</v>
      </c>
      <c r="BW125" s="25">
        <v>170998.92</v>
      </c>
      <c r="BX125" s="20">
        <f t="shared" si="406"/>
        <v>0.89125731399813635</v>
      </c>
      <c r="BY125" s="20">
        <f t="shared" si="407"/>
        <v>0.82875330440683481</v>
      </c>
      <c r="BZ125" s="19">
        <v>446000</v>
      </c>
      <c r="CA125" s="19">
        <v>446000</v>
      </c>
      <c r="CB125" s="25"/>
      <c r="CC125" s="20">
        <f t="shared" si="408"/>
        <v>1</v>
      </c>
      <c r="CD125" s="20" t="str">
        <f t="shared" si="409"/>
        <v xml:space="preserve"> </v>
      </c>
      <c r="CE125" s="19">
        <f t="shared" si="546"/>
        <v>283000</v>
      </c>
      <c r="CF125" s="19">
        <f t="shared" si="547"/>
        <v>283000</v>
      </c>
      <c r="CG125" s="19">
        <v>28788</v>
      </c>
      <c r="CH125" s="20">
        <f t="shared" si="410"/>
        <v>1</v>
      </c>
      <c r="CI125" s="20" t="str">
        <f t="shared" si="411"/>
        <v>св.200</v>
      </c>
      <c r="CJ125" s="19"/>
      <c r="CK125" s="19"/>
      <c r="CL125" s="25"/>
      <c r="CM125" s="20" t="str">
        <f t="shared" si="412"/>
        <v xml:space="preserve"> </v>
      </c>
      <c r="CN125" s="20" t="str">
        <f t="shared" si="413"/>
        <v xml:space="preserve"> </v>
      </c>
      <c r="CO125" s="19">
        <v>283000</v>
      </c>
      <c r="CP125" s="19">
        <v>283000</v>
      </c>
      <c r="CQ125" s="25">
        <v>28788</v>
      </c>
      <c r="CR125" s="20">
        <f t="shared" si="414"/>
        <v>1</v>
      </c>
      <c r="CS125" s="20" t="str">
        <f t="shared" si="415"/>
        <v>св.200</v>
      </c>
      <c r="CT125" s="19"/>
      <c r="CU125" s="19"/>
      <c r="CV125" s="25"/>
      <c r="CW125" s="20" t="str">
        <f t="shared" si="416"/>
        <v xml:space="preserve"> </v>
      </c>
      <c r="CX125" s="20" t="str">
        <f t="shared" si="417"/>
        <v xml:space="preserve"> </v>
      </c>
      <c r="CY125" s="19"/>
      <c r="CZ125" s="19"/>
      <c r="DA125" s="25"/>
      <c r="DB125" s="20" t="str">
        <f t="shared" si="418"/>
        <v xml:space="preserve"> </v>
      </c>
      <c r="DC125" s="20" t="str">
        <f t="shared" si="419"/>
        <v xml:space="preserve"> </v>
      </c>
      <c r="DD125" s="19"/>
      <c r="DE125" s="19"/>
      <c r="DF125" s="25"/>
      <c r="DG125" s="20" t="str">
        <f t="shared" si="420"/>
        <v xml:space="preserve"> </v>
      </c>
      <c r="DH125" s="20" t="str">
        <f t="shared" si="421"/>
        <v xml:space="preserve"> </v>
      </c>
      <c r="DI125" s="19"/>
      <c r="DJ125" s="25"/>
      <c r="DK125" s="42" t="str">
        <f t="shared" si="343"/>
        <v xml:space="preserve"> </v>
      </c>
      <c r="DL125" s="19"/>
      <c r="DM125" s="19"/>
      <c r="DN125" s="25"/>
      <c r="DO125" s="20" t="str">
        <f t="shared" si="422"/>
        <v xml:space="preserve"> </v>
      </c>
      <c r="DP125" s="20" t="str">
        <f t="shared" si="423"/>
        <v xml:space="preserve"> </v>
      </c>
      <c r="DQ125" s="19"/>
      <c r="DR125" s="19"/>
      <c r="DS125" s="25"/>
      <c r="DT125" s="20" t="str">
        <f t="shared" si="424"/>
        <v xml:space="preserve"> </v>
      </c>
      <c r="DU125" s="20" t="str">
        <f t="shared" si="425"/>
        <v xml:space="preserve"> </v>
      </c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</row>
    <row r="126" spans="1:144" s="11" customFormat="1" ht="15.75" customHeight="1" outlineLevel="1" x14ac:dyDescent="0.25">
      <c r="A126" s="10">
        <f t="shared" si="548"/>
        <v>102</v>
      </c>
      <c r="B126" s="6" t="s">
        <v>105</v>
      </c>
      <c r="C126" s="19">
        <f t="shared" si="540"/>
        <v>1409000</v>
      </c>
      <c r="D126" s="19">
        <f t="shared" si="541"/>
        <v>2090068.19</v>
      </c>
      <c r="E126" s="19">
        <v>1670123.4</v>
      </c>
      <c r="F126" s="20">
        <f>IF(D126&lt;=0," ",IF(D126/C126*100&gt;200,"СВ.200",D126/C126))</f>
        <v>1.4833699006387508</v>
      </c>
      <c r="G126" s="20">
        <f t="shared" si="480"/>
        <v>1.2514453662525775</v>
      </c>
      <c r="H126" s="19">
        <f t="shared" si="542"/>
        <v>1111000</v>
      </c>
      <c r="I126" s="19">
        <f t="shared" si="543"/>
        <v>1728990.05</v>
      </c>
      <c r="J126" s="16">
        <v>1548822.1</v>
      </c>
      <c r="K126" s="20">
        <f t="shared" si="460"/>
        <v>1.5562466696669668</v>
      </c>
      <c r="L126" s="20">
        <f t="shared" si="283"/>
        <v>1.1163257871901491</v>
      </c>
      <c r="M126" s="19">
        <v>220000</v>
      </c>
      <c r="N126" s="19">
        <v>296707.64</v>
      </c>
      <c r="O126" s="25">
        <v>240416.49</v>
      </c>
      <c r="P126" s="20">
        <f t="shared" si="382"/>
        <v>1.3486710909090909</v>
      </c>
      <c r="Q126" s="20">
        <f t="shared" si="383"/>
        <v>1.2341401373924061</v>
      </c>
      <c r="R126" s="19"/>
      <c r="S126" s="19"/>
      <c r="T126" s="25"/>
      <c r="U126" s="20" t="str">
        <f t="shared" si="384"/>
        <v xml:space="preserve"> </v>
      </c>
      <c r="V126" s="20" t="str">
        <f t="shared" si="385"/>
        <v xml:space="preserve"> </v>
      </c>
      <c r="W126" s="19">
        <v>45000</v>
      </c>
      <c r="X126" s="19">
        <v>126035.89</v>
      </c>
      <c r="Y126" s="25">
        <v>54308.9</v>
      </c>
      <c r="Z126" s="20" t="str">
        <f t="shared" si="386"/>
        <v>СВ.200</v>
      </c>
      <c r="AA126" s="20" t="str">
        <f t="shared" si="387"/>
        <v>св.200</v>
      </c>
      <c r="AB126" s="19">
        <v>169000</v>
      </c>
      <c r="AC126" s="19">
        <v>481135.31</v>
      </c>
      <c r="AD126" s="25">
        <v>240368.69</v>
      </c>
      <c r="AE126" s="20" t="str">
        <f t="shared" si="388"/>
        <v>СВ.200</v>
      </c>
      <c r="AF126" s="20" t="str">
        <f t="shared" si="389"/>
        <v>св.200</v>
      </c>
      <c r="AG126" s="19">
        <v>670000</v>
      </c>
      <c r="AH126" s="19">
        <v>819411.21</v>
      </c>
      <c r="AI126" s="25">
        <v>1009528.02</v>
      </c>
      <c r="AJ126" s="20">
        <f t="shared" si="390"/>
        <v>1.2230018059701493</v>
      </c>
      <c r="AK126" s="20">
        <f t="shared" si="391"/>
        <v>0.8116775302581497</v>
      </c>
      <c r="AL126" s="19">
        <v>7000</v>
      </c>
      <c r="AM126" s="19">
        <v>5700</v>
      </c>
      <c r="AN126" s="25">
        <v>4200</v>
      </c>
      <c r="AO126" s="20">
        <f t="shared" si="392"/>
        <v>0.81428571428571428</v>
      </c>
      <c r="AP126" s="20">
        <f t="shared" si="393"/>
        <v>1.3571428571428572</v>
      </c>
      <c r="AQ126" s="19">
        <f t="shared" si="544"/>
        <v>298000</v>
      </c>
      <c r="AR126" s="19">
        <f t="shared" si="545"/>
        <v>361078.14</v>
      </c>
      <c r="AS126" s="34">
        <v>121301.29999999999</v>
      </c>
      <c r="AT126" s="20">
        <f t="shared" si="394"/>
        <v>1.211671610738255</v>
      </c>
      <c r="AU126" s="20" t="str">
        <f t="shared" si="395"/>
        <v>св.200</v>
      </c>
      <c r="AV126" s="19"/>
      <c r="AW126" s="19"/>
      <c r="AX126" s="25"/>
      <c r="AY126" s="20" t="str">
        <f t="shared" si="396"/>
        <v xml:space="preserve"> </v>
      </c>
      <c r="AZ126" s="20" t="str">
        <f t="shared" si="397"/>
        <v xml:space="preserve"> </v>
      </c>
      <c r="BA126" s="19">
        <v>100000</v>
      </c>
      <c r="BB126" s="19">
        <v>158921.85999999999</v>
      </c>
      <c r="BC126" s="25">
        <v>76213.95</v>
      </c>
      <c r="BD126" s="20">
        <f t="shared" si="398"/>
        <v>1.5892185999999999</v>
      </c>
      <c r="BE126" s="20" t="str">
        <f t="shared" si="399"/>
        <v>св.200</v>
      </c>
      <c r="BF126" s="19"/>
      <c r="BG126" s="19"/>
      <c r="BH126" s="25"/>
      <c r="BI126" s="20" t="str">
        <f t="shared" si="400"/>
        <v xml:space="preserve"> </v>
      </c>
      <c r="BJ126" s="20" t="str">
        <f t="shared" si="401"/>
        <v xml:space="preserve"> </v>
      </c>
      <c r="BK126" s="19"/>
      <c r="BL126" s="19"/>
      <c r="BM126" s="25"/>
      <c r="BN126" s="20" t="str">
        <f t="shared" si="402"/>
        <v xml:space="preserve"> </v>
      </c>
      <c r="BO126" s="20" t="str">
        <f t="shared" si="403"/>
        <v xml:space="preserve"> </v>
      </c>
      <c r="BP126" s="19"/>
      <c r="BQ126" s="19"/>
      <c r="BR126" s="25"/>
      <c r="BS126" s="20" t="str">
        <f t="shared" si="404"/>
        <v xml:space="preserve"> </v>
      </c>
      <c r="BT126" s="20" t="str">
        <f t="shared" si="405"/>
        <v xml:space="preserve"> </v>
      </c>
      <c r="BU126" s="19">
        <v>37000</v>
      </c>
      <c r="BV126" s="19">
        <v>40910.76</v>
      </c>
      <c r="BW126" s="25">
        <v>39087.35</v>
      </c>
      <c r="BX126" s="20">
        <f t="shared" si="406"/>
        <v>1.1056962162162163</v>
      </c>
      <c r="BY126" s="20">
        <f t="shared" si="407"/>
        <v>1.0466496193781365</v>
      </c>
      <c r="BZ126" s="19"/>
      <c r="CA126" s="19"/>
      <c r="CB126" s="25"/>
      <c r="CC126" s="20" t="str">
        <f t="shared" si="408"/>
        <v xml:space="preserve"> </v>
      </c>
      <c r="CD126" s="20" t="str">
        <f t="shared" si="409"/>
        <v xml:space="preserve"> </v>
      </c>
      <c r="CE126" s="19">
        <f t="shared" si="546"/>
        <v>161000</v>
      </c>
      <c r="CF126" s="19">
        <f t="shared" si="547"/>
        <v>161245.51999999999</v>
      </c>
      <c r="CG126" s="19"/>
      <c r="CH126" s="20">
        <f t="shared" si="410"/>
        <v>1.0015249689440993</v>
      </c>
      <c r="CI126" s="20" t="str">
        <f t="shared" si="411"/>
        <v xml:space="preserve"> </v>
      </c>
      <c r="CJ126" s="19"/>
      <c r="CK126" s="19"/>
      <c r="CL126" s="25"/>
      <c r="CM126" s="20" t="str">
        <f t="shared" si="412"/>
        <v xml:space="preserve"> </v>
      </c>
      <c r="CN126" s="20" t="str">
        <f t="shared" si="413"/>
        <v xml:space="preserve"> </v>
      </c>
      <c r="CO126" s="19">
        <v>161000</v>
      </c>
      <c r="CP126" s="19">
        <v>161245.51999999999</v>
      </c>
      <c r="CQ126" s="25"/>
      <c r="CR126" s="20">
        <f t="shared" si="414"/>
        <v>1.0015249689440993</v>
      </c>
      <c r="CS126" s="20" t="str">
        <f t="shared" si="415"/>
        <v xml:space="preserve"> </v>
      </c>
      <c r="CT126" s="19"/>
      <c r="CU126" s="19"/>
      <c r="CV126" s="25"/>
      <c r="CW126" s="20" t="str">
        <f t="shared" si="416"/>
        <v xml:space="preserve"> </v>
      </c>
      <c r="CX126" s="20" t="str">
        <f t="shared" si="417"/>
        <v xml:space="preserve"> </v>
      </c>
      <c r="CY126" s="19"/>
      <c r="CZ126" s="19"/>
      <c r="DA126" s="25"/>
      <c r="DB126" s="20" t="str">
        <f t="shared" si="418"/>
        <v xml:space="preserve"> </v>
      </c>
      <c r="DC126" s="20" t="str">
        <f t="shared" si="419"/>
        <v xml:space="preserve"> </v>
      </c>
      <c r="DD126" s="19"/>
      <c r="DE126" s="19"/>
      <c r="DF126" s="25"/>
      <c r="DG126" s="20" t="str">
        <f t="shared" si="420"/>
        <v xml:space="preserve"> </v>
      </c>
      <c r="DH126" s="20" t="str">
        <f t="shared" si="421"/>
        <v xml:space="preserve"> </v>
      </c>
      <c r="DI126" s="19"/>
      <c r="DJ126" s="25">
        <v>-232</v>
      </c>
      <c r="DK126" s="42" t="str">
        <f t="shared" si="343"/>
        <v xml:space="preserve"> </v>
      </c>
      <c r="DL126" s="19"/>
      <c r="DM126" s="19"/>
      <c r="DN126" s="25"/>
      <c r="DO126" s="20" t="str">
        <f t="shared" si="422"/>
        <v xml:space="preserve"> </v>
      </c>
      <c r="DP126" s="20" t="str">
        <f t="shared" si="423"/>
        <v xml:space="preserve"> </v>
      </c>
      <c r="DQ126" s="19"/>
      <c r="DR126" s="19"/>
      <c r="DS126" s="25">
        <v>6000</v>
      </c>
      <c r="DT126" s="20" t="str">
        <f t="shared" si="424"/>
        <v xml:space="preserve"> </v>
      </c>
      <c r="DU126" s="20">
        <f t="shared" si="425"/>
        <v>0</v>
      </c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</row>
    <row r="127" spans="1:144" s="11" customFormat="1" ht="15.75" customHeight="1" outlineLevel="1" x14ac:dyDescent="0.25">
      <c r="A127" s="10">
        <f t="shared" si="548"/>
        <v>103</v>
      </c>
      <c r="B127" s="6" t="s">
        <v>0</v>
      </c>
      <c r="C127" s="19">
        <f t="shared" si="540"/>
        <v>2093613.53</v>
      </c>
      <c r="D127" s="19">
        <f t="shared" si="541"/>
        <v>2156885.37</v>
      </c>
      <c r="E127" s="19">
        <v>2358927.7400000002</v>
      </c>
      <c r="F127" s="20">
        <f>IF(D127&lt;=0," ",IF(D127/C127*100&gt;200,"СВ.200",D127/C127))</f>
        <v>1.0302213560876252</v>
      </c>
      <c r="G127" s="20">
        <f t="shared" si="480"/>
        <v>0.91434991137117239</v>
      </c>
      <c r="H127" s="19">
        <f t="shared" si="542"/>
        <v>1806613.53</v>
      </c>
      <c r="I127" s="19">
        <f t="shared" si="543"/>
        <v>1860741.04</v>
      </c>
      <c r="J127" s="16">
        <v>2130584.1</v>
      </c>
      <c r="K127" s="20">
        <f t="shared" ref="K127:K143" si="549">IF(I127&lt;=0," ",IF(I127/H127*100&gt;200,"СВ.200",I127/H127))</f>
        <v>1.029960757572761</v>
      </c>
      <c r="L127" s="20">
        <f t="shared" si="283"/>
        <v>0.873347848601705</v>
      </c>
      <c r="M127" s="19">
        <v>552513.53</v>
      </c>
      <c r="N127" s="19">
        <v>660749.06000000006</v>
      </c>
      <c r="O127" s="25">
        <v>482805.82</v>
      </c>
      <c r="P127" s="20">
        <f t="shared" si="382"/>
        <v>1.1958966145136753</v>
      </c>
      <c r="Q127" s="20">
        <f t="shared" si="383"/>
        <v>1.3685606772511567</v>
      </c>
      <c r="R127" s="19"/>
      <c r="S127" s="19"/>
      <c r="T127" s="25"/>
      <c r="U127" s="20" t="str">
        <f t="shared" si="384"/>
        <v xml:space="preserve"> </v>
      </c>
      <c r="V127" s="20" t="str">
        <f t="shared" si="385"/>
        <v xml:space="preserve"> </v>
      </c>
      <c r="W127" s="19">
        <v>2100</v>
      </c>
      <c r="X127" s="19">
        <v>1640.7</v>
      </c>
      <c r="Y127" s="25">
        <v>2017.8</v>
      </c>
      <c r="Z127" s="20">
        <f t="shared" si="386"/>
        <v>0.78128571428571436</v>
      </c>
      <c r="AA127" s="20">
        <f t="shared" si="387"/>
        <v>0.81311329170383595</v>
      </c>
      <c r="AB127" s="19">
        <v>401000</v>
      </c>
      <c r="AC127" s="19">
        <v>485819.06</v>
      </c>
      <c r="AD127" s="25">
        <v>418694.64</v>
      </c>
      <c r="AE127" s="20">
        <f t="shared" si="388"/>
        <v>1.2115188528678305</v>
      </c>
      <c r="AF127" s="20">
        <f t="shared" si="389"/>
        <v>1.1603183169481224</v>
      </c>
      <c r="AG127" s="19">
        <v>846000</v>
      </c>
      <c r="AH127" s="19">
        <v>711232.22</v>
      </c>
      <c r="AI127" s="25">
        <v>1223425.8400000001</v>
      </c>
      <c r="AJ127" s="20">
        <f t="shared" si="390"/>
        <v>0.84070002364066188</v>
      </c>
      <c r="AK127" s="20">
        <f t="shared" si="391"/>
        <v>0.58134477525830253</v>
      </c>
      <c r="AL127" s="19">
        <v>5000</v>
      </c>
      <c r="AM127" s="19">
        <v>1300</v>
      </c>
      <c r="AN127" s="25">
        <v>3640</v>
      </c>
      <c r="AO127" s="20">
        <f t="shared" si="392"/>
        <v>0.26</v>
      </c>
      <c r="AP127" s="20">
        <f t="shared" si="393"/>
        <v>0.35714285714285715</v>
      </c>
      <c r="AQ127" s="19">
        <f t="shared" si="544"/>
        <v>287000</v>
      </c>
      <c r="AR127" s="19">
        <f t="shared" si="545"/>
        <v>296144.32999999996</v>
      </c>
      <c r="AS127" s="34">
        <v>228343.64</v>
      </c>
      <c r="AT127" s="20">
        <f t="shared" si="394"/>
        <v>1.0318617770034841</v>
      </c>
      <c r="AU127" s="20">
        <f t="shared" si="395"/>
        <v>1.2969239257112655</v>
      </c>
      <c r="AV127" s="19"/>
      <c r="AW127" s="19"/>
      <c r="AX127" s="25"/>
      <c r="AY127" s="20" t="str">
        <f t="shared" si="396"/>
        <v xml:space="preserve"> </v>
      </c>
      <c r="AZ127" s="20" t="str">
        <f t="shared" si="397"/>
        <v xml:space="preserve"> </v>
      </c>
      <c r="BA127" s="19"/>
      <c r="BB127" s="19"/>
      <c r="BC127" s="25"/>
      <c r="BD127" s="20" t="str">
        <f t="shared" si="398"/>
        <v xml:space="preserve"> </v>
      </c>
      <c r="BE127" s="20" t="str">
        <f t="shared" si="399"/>
        <v xml:space="preserve"> </v>
      </c>
      <c r="BF127" s="19">
        <v>147000</v>
      </c>
      <c r="BG127" s="19">
        <v>143100</v>
      </c>
      <c r="BH127" s="25">
        <v>146320</v>
      </c>
      <c r="BI127" s="20">
        <f t="shared" si="400"/>
        <v>0.97346938775510206</v>
      </c>
      <c r="BJ127" s="20">
        <f t="shared" si="401"/>
        <v>0.97799343903772551</v>
      </c>
      <c r="BK127" s="19"/>
      <c r="BL127" s="19"/>
      <c r="BM127" s="25"/>
      <c r="BN127" s="20" t="str">
        <f t="shared" si="402"/>
        <v xml:space="preserve"> </v>
      </c>
      <c r="BO127" s="20" t="str">
        <f t="shared" si="403"/>
        <v xml:space="preserve"> </v>
      </c>
      <c r="BP127" s="19"/>
      <c r="BQ127" s="19"/>
      <c r="BR127" s="25"/>
      <c r="BS127" s="20" t="str">
        <f t="shared" si="404"/>
        <v xml:space="preserve"> </v>
      </c>
      <c r="BT127" s="20" t="str">
        <f t="shared" si="405"/>
        <v xml:space="preserve"> </v>
      </c>
      <c r="BU127" s="19">
        <v>140000</v>
      </c>
      <c r="BV127" s="19">
        <v>153044.32999999999</v>
      </c>
      <c r="BW127" s="25">
        <v>82023.64</v>
      </c>
      <c r="BX127" s="20">
        <f t="shared" si="406"/>
        <v>1.0931737857142856</v>
      </c>
      <c r="BY127" s="20">
        <f t="shared" si="407"/>
        <v>1.8658563555579828</v>
      </c>
      <c r="BZ127" s="19"/>
      <c r="CA127" s="19"/>
      <c r="CB127" s="25"/>
      <c r="CC127" s="20" t="str">
        <f t="shared" si="408"/>
        <v xml:space="preserve"> </v>
      </c>
      <c r="CD127" s="20" t="str">
        <f t="shared" si="409"/>
        <v xml:space="preserve"> </v>
      </c>
      <c r="CE127" s="19">
        <f t="shared" si="546"/>
        <v>0</v>
      </c>
      <c r="CF127" s="19">
        <f t="shared" si="547"/>
        <v>0</v>
      </c>
      <c r="CG127" s="19"/>
      <c r="CH127" s="20" t="str">
        <f t="shared" si="410"/>
        <v xml:space="preserve"> </v>
      </c>
      <c r="CI127" s="20" t="str">
        <f t="shared" si="411"/>
        <v xml:space="preserve"> </v>
      </c>
      <c r="CJ127" s="19"/>
      <c r="CK127" s="19"/>
      <c r="CL127" s="25"/>
      <c r="CM127" s="20" t="str">
        <f t="shared" si="412"/>
        <v xml:space="preserve"> </v>
      </c>
      <c r="CN127" s="20" t="str">
        <f t="shared" si="413"/>
        <v xml:space="preserve"> </v>
      </c>
      <c r="CO127" s="19"/>
      <c r="CP127" s="19"/>
      <c r="CQ127" s="25"/>
      <c r="CR127" s="20" t="str">
        <f t="shared" si="414"/>
        <v xml:space="preserve"> </v>
      </c>
      <c r="CS127" s="20" t="str">
        <f t="shared" si="415"/>
        <v xml:space="preserve"> </v>
      </c>
      <c r="CT127" s="19"/>
      <c r="CU127" s="19"/>
      <c r="CV127" s="25"/>
      <c r="CW127" s="20" t="str">
        <f t="shared" si="416"/>
        <v xml:space="preserve"> </v>
      </c>
      <c r="CX127" s="20" t="str">
        <f t="shared" si="417"/>
        <v xml:space="preserve"> </v>
      </c>
      <c r="CY127" s="19"/>
      <c r="CZ127" s="19"/>
      <c r="DA127" s="25"/>
      <c r="DB127" s="20" t="str">
        <f t="shared" si="418"/>
        <v xml:space="preserve"> </v>
      </c>
      <c r="DC127" s="20" t="str">
        <f t="shared" si="419"/>
        <v xml:space="preserve"> </v>
      </c>
      <c r="DD127" s="19"/>
      <c r="DE127" s="19"/>
      <c r="DF127" s="25"/>
      <c r="DG127" s="20" t="str">
        <f t="shared" si="420"/>
        <v xml:space="preserve"> </v>
      </c>
      <c r="DH127" s="20" t="str">
        <f t="shared" si="421"/>
        <v xml:space="preserve"> </v>
      </c>
      <c r="DI127" s="19"/>
      <c r="DJ127" s="25"/>
      <c r="DK127" s="42" t="str">
        <f t="shared" si="343"/>
        <v xml:space="preserve"> </v>
      </c>
      <c r="DL127" s="19"/>
      <c r="DM127" s="19"/>
      <c r="DN127" s="25"/>
      <c r="DO127" s="20" t="str">
        <f t="shared" si="422"/>
        <v xml:space="preserve"> </v>
      </c>
      <c r="DP127" s="20" t="str">
        <f t="shared" si="423"/>
        <v xml:space="preserve"> </v>
      </c>
      <c r="DQ127" s="19"/>
      <c r="DR127" s="19"/>
      <c r="DS127" s="25"/>
      <c r="DT127" s="20" t="str">
        <f t="shared" si="424"/>
        <v xml:space="preserve"> </v>
      </c>
      <c r="DU127" s="20" t="str">
        <f t="shared" si="425"/>
        <v xml:space="preserve"> </v>
      </c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</row>
    <row r="128" spans="1:144" s="11" customFormat="1" ht="15.75" customHeight="1" outlineLevel="1" x14ac:dyDescent="0.25">
      <c r="A128" s="10">
        <f t="shared" si="548"/>
        <v>104</v>
      </c>
      <c r="B128" s="6" t="s">
        <v>92</v>
      </c>
      <c r="C128" s="19">
        <f t="shared" si="540"/>
        <v>6459445</v>
      </c>
      <c r="D128" s="19">
        <f t="shared" si="541"/>
        <v>7106339.9099999992</v>
      </c>
      <c r="E128" s="19">
        <v>6049791.5300000003</v>
      </c>
      <c r="F128" s="20">
        <f>IF(D128&lt;=0," ",IF(D128/C128*100&gt;200,"СВ.200",D128/C128))</f>
        <v>1.100147134931871</v>
      </c>
      <c r="G128" s="20">
        <f t="shared" si="480"/>
        <v>1.1746421136597411</v>
      </c>
      <c r="H128" s="19">
        <f t="shared" si="542"/>
        <v>5931992</v>
      </c>
      <c r="I128" s="19">
        <f t="shared" si="543"/>
        <v>6440258.0299999993</v>
      </c>
      <c r="J128" s="16">
        <v>5407651.8099999996</v>
      </c>
      <c r="K128" s="20">
        <f t="shared" si="549"/>
        <v>1.0856821839948536</v>
      </c>
      <c r="L128" s="20">
        <f t="shared" ref="L128:L143" si="550">IF(J128=0," ",IF(I128/J128*100&gt;200,"св.200",I128/J128))</f>
        <v>1.1909527936119098</v>
      </c>
      <c r="M128" s="19">
        <v>2996992</v>
      </c>
      <c r="N128" s="19">
        <v>3235981.73</v>
      </c>
      <c r="O128" s="25">
        <v>2197375.59</v>
      </c>
      <c r="P128" s="20">
        <f t="shared" si="382"/>
        <v>1.0797431991810456</v>
      </c>
      <c r="Q128" s="20">
        <f t="shared" si="383"/>
        <v>1.472657539624348</v>
      </c>
      <c r="R128" s="19"/>
      <c r="S128" s="19"/>
      <c r="T128" s="25"/>
      <c r="U128" s="20" t="str">
        <f t="shared" si="384"/>
        <v xml:space="preserve"> </v>
      </c>
      <c r="V128" s="20" t="str">
        <f t="shared" si="385"/>
        <v xml:space="preserve"> </v>
      </c>
      <c r="W128" s="19">
        <v>82000</v>
      </c>
      <c r="X128" s="19">
        <v>-81868.639999999999</v>
      </c>
      <c r="Y128" s="25">
        <v>99050.15</v>
      </c>
      <c r="Z128" s="20" t="str">
        <f t="shared" si="386"/>
        <v xml:space="preserve"> </v>
      </c>
      <c r="AA128" s="20">
        <f t="shared" si="387"/>
        <v>-0.82653726420404217</v>
      </c>
      <c r="AB128" s="19">
        <v>750000</v>
      </c>
      <c r="AC128" s="19">
        <v>878655.82</v>
      </c>
      <c r="AD128" s="25">
        <v>653703.54</v>
      </c>
      <c r="AE128" s="20">
        <f t="shared" si="388"/>
        <v>1.1715410933333332</v>
      </c>
      <c r="AF128" s="20">
        <f t="shared" si="389"/>
        <v>1.3441197213036353</v>
      </c>
      <c r="AG128" s="19">
        <v>2100000</v>
      </c>
      <c r="AH128" s="19">
        <v>2405739.12</v>
      </c>
      <c r="AI128" s="25">
        <v>2455322.5299999998</v>
      </c>
      <c r="AJ128" s="20">
        <f t="shared" si="390"/>
        <v>1.1455900571428572</v>
      </c>
      <c r="AK128" s="20">
        <f t="shared" si="391"/>
        <v>0.97980574470597159</v>
      </c>
      <c r="AL128" s="19">
        <v>3000</v>
      </c>
      <c r="AM128" s="19">
        <v>1750</v>
      </c>
      <c r="AN128" s="25">
        <v>2200</v>
      </c>
      <c r="AO128" s="20">
        <f t="shared" si="392"/>
        <v>0.58333333333333337</v>
      </c>
      <c r="AP128" s="20">
        <f t="shared" si="393"/>
        <v>0.79545454545454541</v>
      </c>
      <c r="AQ128" s="19">
        <f t="shared" si="544"/>
        <v>527453</v>
      </c>
      <c r="AR128" s="19">
        <f t="shared" si="545"/>
        <v>666081.88000000012</v>
      </c>
      <c r="AS128" s="34">
        <v>642139.72</v>
      </c>
      <c r="AT128" s="20">
        <f t="shared" si="394"/>
        <v>1.2628269817405535</v>
      </c>
      <c r="AU128" s="20">
        <f t="shared" si="395"/>
        <v>1.0372849696947577</v>
      </c>
      <c r="AV128" s="19"/>
      <c r="AW128" s="19"/>
      <c r="AX128" s="25"/>
      <c r="AY128" s="20" t="str">
        <f t="shared" si="396"/>
        <v xml:space="preserve"> </v>
      </c>
      <c r="AZ128" s="20" t="str">
        <f t="shared" si="397"/>
        <v xml:space="preserve"> </v>
      </c>
      <c r="BA128" s="19">
        <v>103053</v>
      </c>
      <c r="BB128" s="19">
        <v>199029.17</v>
      </c>
      <c r="BC128" s="25">
        <v>172957.72</v>
      </c>
      <c r="BD128" s="20">
        <f t="shared" si="398"/>
        <v>1.9313282485711236</v>
      </c>
      <c r="BE128" s="20">
        <f t="shared" si="399"/>
        <v>1.1507388626538324</v>
      </c>
      <c r="BF128" s="19"/>
      <c r="BG128" s="19"/>
      <c r="BH128" s="25"/>
      <c r="BI128" s="20" t="str">
        <f t="shared" si="400"/>
        <v xml:space="preserve"> </v>
      </c>
      <c r="BJ128" s="20" t="str">
        <f t="shared" si="401"/>
        <v xml:space="preserve"> </v>
      </c>
      <c r="BK128" s="19"/>
      <c r="BL128" s="19"/>
      <c r="BM128" s="25"/>
      <c r="BN128" s="20" t="str">
        <f t="shared" si="402"/>
        <v xml:space="preserve"> </v>
      </c>
      <c r="BO128" s="20" t="str">
        <f t="shared" si="403"/>
        <v xml:space="preserve"> </v>
      </c>
      <c r="BP128" s="19">
        <v>116400</v>
      </c>
      <c r="BQ128" s="19">
        <v>159000</v>
      </c>
      <c r="BR128" s="25">
        <v>93000</v>
      </c>
      <c r="BS128" s="20">
        <f t="shared" si="404"/>
        <v>1.365979381443299</v>
      </c>
      <c r="BT128" s="20">
        <f t="shared" si="405"/>
        <v>1.7096774193548387</v>
      </c>
      <c r="BU128" s="19"/>
      <c r="BV128" s="19"/>
      <c r="BW128" s="25">
        <v>256.42</v>
      </c>
      <c r="BX128" s="20" t="str">
        <f t="shared" si="406"/>
        <v xml:space="preserve"> </v>
      </c>
      <c r="BY128" s="20">
        <f t="shared" si="407"/>
        <v>0</v>
      </c>
      <c r="BZ128" s="19"/>
      <c r="CA128" s="19"/>
      <c r="CB128" s="25"/>
      <c r="CC128" s="20" t="str">
        <f t="shared" si="408"/>
        <v xml:space="preserve"> </v>
      </c>
      <c r="CD128" s="20" t="str">
        <f t="shared" si="409"/>
        <v xml:space="preserve"> </v>
      </c>
      <c r="CE128" s="19">
        <f t="shared" si="546"/>
        <v>308000</v>
      </c>
      <c r="CF128" s="19">
        <f t="shared" si="547"/>
        <v>307852.71000000002</v>
      </c>
      <c r="CG128" s="19">
        <v>375925.58</v>
      </c>
      <c r="CH128" s="20">
        <f t="shared" si="410"/>
        <v>0.99952178571428574</v>
      </c>
      <c r="CI128" s="20">
        <f t="shared" si="411"/>
        <v>0.8189192924833687</v>
      </c>
      <c r="CJ128" s="19"/>
      <c r="CK128" s="19"/>
      <c r="CL128" s="25"/>
      <c r="CM128" s="20" t="str">
        <f t="shared" si="412"/>
        <v xml:space="preserve"> </v>
      </c>
      <c r="CN128" s="20" t="str">
        <f t="shared" si="413"/>
        <v xml:space="preserve"> </v>
      </c>
      <c r="CO128" s="19">
        <v>308000</v>
      </c>
      <c r="CP128" s="19">
        <v>307852.71000000002</v>
      </c>
      <c r="CQ128" s="25">
        <v>375925.58</v>
      </c>
      <c r="CR128" s="20">
        <f t="shared" si="414"/>
        <v>0.99952178571428574</v>
      </c>
      <c r="CS128" s="20">
        <f t="shared" si="415"/>
        <v>0.8189192924833687</v>
      </c>
      <c r="CT128" s="19"/>
      <c r="CU128" s="19"/>
      <c r="CV128" s="25"/>
      <c r="CW128" s="20" t="str">
        <f t="shared" si="416"/>
        <v xml:space="preserve"> </v>
      </c>
      <c r="CX128" s="20" t="str">
        <f t="shared" si="417"/>
        <v xml:space="preserve"> </v>
      </c>
      <c r="CY128" s="19"/>
      <c r="CZ128" s="19"/>
      <c r="DA128" s="25"/>
      <c r="DB128" s="20" t="str">
        <f t="shared" si="418"/>
        <v xml:space="preserve"> </v>
      </c>
      <c r="DC128" s="20" t="str">
        <f t="shared" si="419"/>
        <v xml:space="preserve"> </v>
      </c>
      <c r="DD128" s="19"/>
      <c r="DE128" s="19"/>
      <c r="DF128" s="25"/>
      <c r="DG128" s="20" t="str">
        <f t="shared" si="420"/>
        <v xml:space="preserve"> </v>
      </c>
      <c r="DH128" s="20" t="str">
        <f t="shared" si="421"/>
        <v xml:space="preserve"> </v>
      </c>
      <c r="DI128" s="19">
        <v>200</v>
      </c>
      <c r="DJ128" s="25"/>
      <c r="DK128" s="42"/>
      <c r="DL128" s="19"/>
      <c r="DM128" s="19"/>
      <c r="DN128" s="25"/>
      <c r="DO128" s="20" t="str">
        <f t="shared" si="422"/>
        <v xml:space="preserve"> </v>
      </c>
      <c r="DP128" s="20" t="str">
        <f t="shared" si="423"/>
        <v xml:space="preserve"> </v>
      </c>
      <c r="DQ128" s="19"/>
      <c r="DR128" s="19"/>
      <c r="DS128" s="25"/>
      <c r="DT128" s="20" t="str">
        <f t="shared" si="424"/>
        <v xml:space="preserve"> </v>
      </c>
      <c r="DU128" s="20" t="str">
        <f t="shared" si="425"/>
        <v xml:space="preserve"> </v>
      </c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</row>
    <row r="129" spans="1:144" s="11" customFormat="1" ht="17.25" customHeight="1" outlineLevel="1" x14ac:dyDescent="0.25">
      <c r="A129" s="10">
        <f t="shared" si="548"/>
        <v>105</v>
      </c>
      <c r="B129" s="6" t="s">
        <v>36</v>
      </c>
      <c r="C129" s="19">
        <f t="shared" si="540"/>
        <v>1781413.67</v>
      </c>
      <c r="D129" s="19">
        <f t="shared" si="541"/>
        <v>1748593.73</v>
      </c>
      <c r="E129" s="19">
        <v>1271450.6299999999</v>
      </c>
      <c r="F129" s="20">
        <f>IF(D129&lt;=0," ",IF(D129/C129*100&gt;200,"СВ.200",D129/C129))</f>
        <v>0.98157646337136284</v>
      </c>
      <c r="G129" s="20">
        <f t="shared" si="480"/>
        <v>1.3752745790845218</v>
      </c>
      <c r="H129" s="19">
        <f t="shared" si="542"/>
        <v>1727412.39</v>
      </c>
      <c r="I129" s="19">
        <f t="shared" si="543"/>
        <v>1694592.42</v>
      </c>
      <c r="J129" s="16">
        <v>1217819.7999999998</v>
      </c>
      <c r="K129" s="20">
        <f t="shared" si="549"/>
        <v>0.98100050098633373</v>
      </c>
      <c r="L129" s="20">
        <f t="shared" si="550"/>
        <v>1.3914968536395944</v>
      </c>
      <c r="M129" s="19">
        <v>476731.23</v>
      </c>
      <c r="N129" s="19">
        <v>477825.3</v>
      </c>
      <c r="O129" s="25">
        <v>362700.58</v>
      </c>
      <c r="P129" s="20">
        <f t="shared" si="382"/>
        <v>1.0022949409041233</v>
      </c>
      <c r="Q129" s="20">
        <f t="shared" si="383"/>
        <v>1.3174098039766022</v>
      </c>
      <c r="R129" s="19"/>
      <c r="S129" s="19"/>
      <c r="T129" s="25"/>
      <c r="U129" s="20" t="str">
        <f t="shared" si="384"/>
        <v xml:space="preserve"> </v>
      </c>
      <c r="V129" s="20" t="str">
        <f t="shared" si="385"/>
        <v xml:space="preserve"> </v>
      </c>
      <c r="W129" s="19">
        <v>887736.9</v>
      </c>
      <c r="X129" s="19">
        <v>887736.9</v>
      </c>
      <c r="Y129" s="25">
        <v>457025.1</v>
      </c>
      <c r="Z129" s="20">
        <f t="shared" si="386"/>
        <v>1</v>
      </c>
      <c r="AA129" s="20">
        <f t="shared" si="387"/>
        <v>1.942424825244828</v>
      </c>
      <c r="AB129" s="19">
        <v>28000</v>
      </c>
      <c r="AC129" s="19">
        <v>29175.98</v>
      </c>
      <c r="AD129" s="25">
        <v>15426.94</v>
      </c>
      <c r="AE129" s="20">
        <f t="shared" si="388"/>
        <v>1.0419992857142857</v>
      </c>
      <c r="AF129" s="20">
        <f t="shared" si="389"/>
        <v>1.8912357214068376</v>
      </c>
      <c r="AG129" s="19">
        <v>334644.26</v>
      </c>
      <c r="AH129" s="19">
        <v>299554.24</v>
      </c>
      <c r="AI129" s="25">
        <v>381767.18</v>
      </c>
      <c r="AJ129" s="20">
        <f t="shared" si="390"/>
        <v>0.89514232217818401</v>
      </c>
      <c r="AK129" s="20">
        <f t="shared" si="391"/>
        <v>0.78465162982318171</v>
      </c>
      <c r="AL129" s="19">
        <v>300</v>
      </c>
      <c r="AM129" s="19">
        <v>300</v>
      </c>
      <c r="AN129" s="25">
        <v>900</v>
      </c>
      <c r="AO129" s="20">
        <f t="shared" si="392"/>
        <v>1</v>
      </c>
      <c r="AP129" s="20">
        <f t="shared" si="393"/>
        <v>0.33333333333333331</v>
      </c>
      <c r="AQ129" s="19">
        <f t="shared" si="544"/>
        <v>54001.279999999999</v>
      </c>
      <c r="AR129" s="19">
        <f t="shared" si="545"/>
        <v>54001.31</v>
      </c>
      <c r="AS129" s="34">
        <v>53630.829999999994</v>
      </c>
      <c r="AT129" s="20">
        <f t="shared" si="394"/>
        <v>1.0000005555423872</v>
      </c>
      <c r="AU129" s="20">
        <f t="shared" si="395"/>
        <v>1.0069079669287238</v>
      </c>
      <c r="AV129" s="19"/>
      <c r="AW129" s="19"/>
      <c r="AX129" s="25"/>
      <c r="AY129" s="20" t="str">
        <f t="shared" si="396"/>
        <v xml:space="preserve"> </v>
      </c>
      <c r="AZ129" s="20" t="str">
        <f t="shared" si="397"/>
        <v xml:space="preserve"> </v>
      </c>
      <c r="BA129" s="19">
        <v>1020.65</v>
      </c>
      <c r="BB129" s="19">
        <v>1020.68</v>
      </c>
      <c r="BC129" s="25">
        <v>1290.31</v>
      </c>
      <c r="BD129" s="20">
        <f t="shared" si="398"/>
        <v>1.0000293930338509</v>
      </c>
      <c r="BE129" s="20">
        <f t="shared" si="399"/>
        <v>0.79103471258844771</v>
      </c>
      <c r="BF129" s="19"/>
      <c r="BG129" s="19"/>
      <c r="BH129" s="25"/>
      <c r="BI129" s="20" t="str">
        <f t="shared" si="400"/>
        <v xml:space="preserve"> </v>
      </c>
      <c r="BJ129" s="20" t="str">
        <f t="shared" si="401"/>
        <v xml:space="preserve"> </v>
      </c>
      <c r="BK129" s="19"/>
      <c r="BL129" s="19"/>
      <c r="BM129" s="25"/>
      <c r="BN129" s="20" t="str">
        <f t="shared" si="402"/>
        <v xml:space="preserve"> </v>
      </c>
      <c r="BO129" s="20" t="str">
        <f t="shared" si="403"/>
        <v xml:space="preserve"> </v>
      </c>
      <c r="BP129" s="19">
        <v>50400</v>
      </c>
      <c r="BQ129" s="19">
        <v>50400</v>
      </c>
      <c r="BR129" s="25">
        <v>50400</v>
      </c>
      <c r="BS129" s="20">
        <f t="shared" si="404"/>
        <v>1</v>
      </c>
      <c r="BT129" s="20">
        <f t="shared" si="405"/>
        <v>1</v>
      </c>
      <c r="BU129" s="19"/>
      <c r="BV129" s="19"/>
      <c r="BW129" s="25">
        <v>1940.52</v>
      </c>
      <c r="BX129" s="20" t="str">
        <f t="shared" si="406"/>
        <v xml:space="preserve"> </v>
      </c>
      <c r="BY129" s="20">
        <f t="shared" si="407"/>
        <v>0</v>
      </c>
      <c r="BZ129" s="19"/>
      <c r="CA129" s="19"/>
      <c r="CB129" s="25"/>
      <c r="CC129" s="20" t="str">
        <f t="shared" si="408"/>
        <v xml:space="preserve"> </v>
      </c>
      <c r="CD129" s="20" t="str">
        <f t="shared" si="409"/>
        <v xml:space="preserve"> </v>
      </c>
      <c r="CE129" s="19">
        <f t="shared" si="546"/>
        <v>2580.63</v>
      </c>
      <c r="CF129" s="19">
        <f t="shared" si="547"/>
        <v>2580.63</v>
      </c>
      <c r="CG129" s="19"/>
      <c r="CH129" s="20">
        <f t="shared" si="410"/>
        <v>1</v>
      </c>
      <c r="CI129" s="20" t="str">
        <f t="shared" si="411"/>
        <v xml:space="preserve"> </v>
      </c>
      <c r="CJ129" s="19"/>
      <c r="CK129" s="19"/>
      <c r="CL129" s="25"/>
      <c r="CM129" s="20" t="str">
        <f t="shared" si="412"/>
        <v xml:space="preserve"> </v>
      </c>
      <c r="CN129" s="20" t="str">
        <f t="shared" si="413"/>
        <v xml:space="preserve"> </v>
      </c>
      <c r="CO129" s="19">
        <v>2580.63</v>
      </c>
      <c r="CP129" s="19">
        <v>2580.63</v>
      </c>
      <c r="CQ129" s="25"/>
      <c r="CR129" s="20">
        <f t="shared" si="414"/>
        <v>1</v>
      </c>
      <c r="CS129" s="20" t="str">
        <f t="shared" si="415"/>
        <v xml:space="preserve"> </v>
      </c>
      <c r="CT129" s="19"/>
      <c r="CU129" s="19"/>
      <c r="CV129" s="25"/>
      <c r="CW129" s="20" t="str">
        <f t="shared" si="416"/>
        <v xml:space="preserve"> </v>
      </c>
      <c r="CX129" s="20" t="str">
        <f t="shared" si="417"/>
        <v xml:space="preserve"> </v>
      </c>
      <c r="CY129" s="19"/>
      <c r="CZ129" s="19"/>
      <c r="DA129" s="25"/>
      <c r="DB129" s="20" t="str">
        <f t="shared" si="418"/>
        <v xml:space="preserve"> </v>
      </c>
      <c r="DC129" s="20" t="str">
        <f t="shared" si="419"/>
        <v xml:space="preserve"> </v>
      </c>
      <c r="DD129" s="19"/>
      <c r="DE129" s="19"/>
      <c r="DF129" s="25"/>
      <c r="DG129" s="20" t="str">
        <f t="shared" si="420"/>
        <v xml:space="preserve"> </v>
      </c>
      <c r="DH129" s="20" t="str">
        <f t="shared" si="421"/>
        <v xml:space="preserve"> </v>
      </c>
      <c r="DI129" s="19"/>
      <c r="DJ129" s="25"/>
      <c r="DK129" s="42" t="str">
        <f t="shared" si="343"/>
        <v xml:space="preserve"> </v>
      </c>
      <c r="DL129" s="19"/>
      <c r="DM129" s="19"/>
      <c r="DN129" s="25"/>
      <c r="DO129" s="20" t="str">
        <f t="shared" si="422"/>
        <v xml:space="preserve"> </v>
      </c>
      <c r="DP129" s="20" t="str">
        <f t="shared" si="423"/>
        <v xml:space="preserve"> </v>
      </c>
      <c r="DQ129" s="19"/>
      <c r="DR129" s="19"/>
      <c r="DS129" s="25"/>
      <c r="DT129" s="20" t="str">
        <f t="shared" si="424"/>
        <v xml:space="preserve"> </v>
      </c>
      <c r="DU129" s="20" t="str">
        <f t="shared" si="425"/>
        <v xml:space="preserve"> </v>
      </c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</row>
    <row r="130" spans="1:144" s="11" customFormat="1" ht="15.75" customHeight="1" outlineLevel="1" x14ac:dyDescent="0.25">
      <c r="A130" s="10">
        <f t="shared" si="548"/>
        <v>106</v>
      </c>
      <c r="B130" s="6" t="s">
        <v>84</v>
      </c>
      <c r="C130" s="19">
        <f t="shared" si="540"/>
        <v>2772041.12</v>
      </c>
      <c r="D130" s="19">
        <f t="shared" si="541"/>
        <v>2838042.12</v>
      </c>
      <c r="E130" s="19">
        <v>2372147.5299999998</v>
      </c>
      <c r="F130" s="20">
        <f>IF(D130&lt;=0," ",IF(D130/C130*100&gt;200,"СВ.200",D130/C130))</f>
        <v>1.0238095313679907</v>
      </c>
      <c r="G130" s="20">
        <f t="shared" si="480"/>
        <v>1.1964020298518281</v>
      </c>
      <c r="H130" s="19">
        <f t="shared" si="542"/>
        <v>2136000</v>
      </c>
      <c r="I130" s="19">
        <f t="shared" si="543"/>
        <v>2271248.91</v>
      </c>
      <c r="J130" s="16">
        <v>2025587</v>
      </c>
      <c r="K130" s="20">
        <f t="shared" si="549"/>
        <v>1.0633187780898876</v>
      </c>
      <c r="L130" s="20">
        <f t="shared" si="550"/>
        <v>1.1212793674130019</v>
      </c>
      <c r="M130" s="19">
        <v>1189700</v>
      </c>
      <c r="N130" s="19">
        <v>1341587.22</v>
      </c>
      <c r="O130" s="25">
        <v>970899.72</v>
      </c>
      <c r="P130" s="20">
        <f t="shared" si="382"/>
        <v>1.1276685046650416</v>
      </c>
      <c r="Q130" s="20">
        <f t="shared" si="383"/>
        <v>1.3817979265665048</v>
      </c>
      <c r="R130" s="19"/>
      <c r="S130" s="19"/>
      <c r="T130" s="25"/>
      <c r="U130" s="20" t="str">
        <f t="shared" si="384"/>
        <v xml:space="preserve"> </v>
      </c>
      <c r="V130" s="20" t="str">
        <f t="shared" si="385"/>
        <v xml:space="preserve"> </v>
      </c>
      <c r="W130" s="19"/>
      <c r="X130" s="19"/>
      <c r="Y130" s="25"/>
      <c r="Z130" s="20" t="str">
        <f t="shared" si="386"/>
        <v xml:space="preserve"> </v>
      </c>
      <c r="AA130" s="20" t="str">
        <f t="shared" si="387"/>
        <v xml:space="preserve"> </v>
      </c>
      <c r="AB130" s="19">
        <v>344200</v>
      </c>
      <c r="AC130" s="19">
        <v>354357.15</v>
      </c>
      <c r="AD130" s="25">
        <v>458311.58</v>
      </c>
      <c r="AE130" s="20">
        <f t="shared" si="388"/>
        <v>1.0295094421847764</v>
      </c>
      <c r="AF130" s="20">
        <f t="shared" si="389"/>
        <v>0.77317956923540965</v>
      </c>
      <c r="AG130" s="19">
        <v>596100</v>
      </c>
      <c r="AH130" s="19">
        <v>574564.54</v>
      </c>
      <c r="AI130" s="25">
        <v>593525.69999999995</v>
      </c>
      <c r="AJ130" s="20">
        <f t="shared" si="390"/>
        <v>0.96387273947324281</v>
      </c>
      <c r="AK130" s="20">
        <f t="shared" si="391"/>
        <v>0.96805334629991602</v>
      </c>
      <c r="AL130" s="19">
        <v>6000</v>
      </c>
      <c r="AM130" s="19">
        <v>740</v>
      </c>
      <c r="AN130" s="25">
        <v>2850</v>
      </c>
      <c r="AO130" s="20">
        <f t="shared" si="392"/>
        <v>0.12333333333333334</v>
      </c>
      <c r="AP130" s="20">
        <f t="shared" si="393"/>
        <v>0.25964912280701752</v>
      </c>
      <c r="AQ130" s="19">
        <f t="shared" si="544"/>
        <v>636041.12</v>
      </c>
      <c r="AR130" s="19">
        <f t="shared" si="545"/>
        <v>566793.21</v>
      </c>
      <c r="AS130" s="34">
        <v>346560.52999999997</v>
      </c>
      <c r="AT130" s="20">
        <f t="shared" si="394"/>
        <v>0.89112667747016094</v>
      </c>
      <c r="AU130" s="20">
        <f t="shared" si="395"/>
        <v>1.6354811380280381</v>
      </c>
      <c r="AV130" s="19"/>
      <c r="AW130" s="19"/>
      <c r="AX130" s="25"/>
      <c r="AY130" s="20" t="str">
        <f t="shared" si="396"/>
        <v xml:space="preserve"> </v>
      </c>
      <c r="AZ130" s="20" t="str">
        <f t="shared" si="397"/>
        <v xml:space="preserve"> </v>
      </c>
      <c r="BA130" s="19">
        <v>215537</v>
      </c>
      <c r="BB130" s="19">
        <v>111717.32</v>
      </c>
      <c r="BC130" s="25">
        <v>215537</v>
      </c>
      <c r="BD130" s="20">
        <f t="shared" si="398"/>
        <v>0.51832084514491716</v>
      </c>
      <c r="BE130" s="20">
        <f t="shared" si="399"/>
        <v>0.51832084514491716</v>
      </c>
      <c r="BF130" s="19">
        <v>106174</v>
      </c>
      <c r="BG130" s="19">
        <v>98019.48</v>
      </c>
      <c r="BH130" s="25">
        <v>106173.48</v>
      </c>
      <c r="BI130" s="20">
        <f t="shared" si="400"/>
        <v>0.92319663947859165</v>
      </c>
      <c r="BJ130" s="20">
        <f t="shared" si="401"/>
        <v>0.92320116096788007</v>
      </c>
      <c r="BK130" s="19"/>
      <c r="BL130" s="19"/>
      <c r="BM130" s="25"/>
      <c r="BN130" s="20" t="str">
        <f t="shared" si="402"/>
        <v xml:space="preserve"> </v>
      </c>
      <c r="BO130" s="20" t="str">
        <f t="shared" si="403"/>
        <v xml:space="preserve"> </v>
      </c>
      <c r="BP130" s="19"/>
      <c r="BQ130" s="19"/>
      <c r="BR130" s="25"/>
      <c r="BS130" s="20" t="str">
        <f t="shared" si="404"/>
        <v xml:space="preserve"> </v>
      </c>
      <c r="BT130" s="20" t="str">
        <f t="shared" si="405"/>
        <v xml:space="preserve"> </v>
      </c>
      <c r="BU130" s="19">
        <v>5500</v>
      </c>
      <c r="BV130" s="19">
        <v>5480.04</v>
      </c>
      <c r="BW130" s="25">
        <v>6850.05</v>
      </c>
      <c r="BX130" s="20">
        <f t="shared" si="406"/>
        <v>0.99637090909090908</v>
      </c>
      <c r="BY130" s="20">
        <f t="shared" si="407"/>
        <v>0.79999999999999993</v>
      </c>
      <c r="BZ130" s="19"/>
      <c r="CA130" s="19"/>
      <c r="CB130" s="25"/>
      <c r="CC130" s="20" t="str">
        <f t="shared" si="408"/>
        <v xml:space="preserve"> </v>
      </c>
      <c r="CD130" s="20" t="str">
        <f t="shared" si="409"/>
        <v xml:space="preserve"> </v>
      </c>
      <c r="CE130" s="19">
        <f t="shared" si="546"/>
        <v>80835.3</v>
      </c>
      <c r="CF130" s="19">
        <f t="shared" si="547"/>
        <v>80835.3</v>
      </c>
      <c r="CG130" s="19"/>
      <c r="CH130" s="20">
        <f t="shared" si="410"/>
        <v>1</v>
      </c>
      <c r="CI130" s="20" t="str">
        <f t="shared" si="411"/>
        <v xml:space="preserve"> </v>
      </c>
      <c r="CJ130" s="19"/>
      <c r="CK130" s="19"/>
      <c r="CL130" s="25"/>
      <c r="CM130" s="20" t="str">
        <f t="shared" si="412"/>
        <v xml:space="preserve"> </v>
      </c>
      <c r="CN130" s="20" t="str">
        <f t="shared" si="413"/>
        <v xml:space="preserve"> </v>
      </c>
      <c r="CO130" s="19">
        <v>80835.3</v>
      </c>
      <c r="CP130" s="19">
        <v>80835.3</v>
      </c>
      <c r="CQ130" s="25"/>
      <c r="CR130" s="20">
        <f t="shared" si="414"/>
        <v>1</v>
      </c>
      <c r="CS130" s="20" t="str">
        <f t="shared" si="415"/>
        <v xml:space="preserve"> </v>
      </c>
      <c r="CT130" s="19"/>
      <c r="CU130" s="19"/>
      <c r="CV130" s="25"/>
      <c r="CW130" s="20" t="str">
        <f t="shared" si="416"/>
        <v xml:space="preserve"> </v>
      </c>
      <c r="CX130" s="20" t="str">
        <f t="shared" si="417"/>
        <v xml:space="preserve"> </v>
      </c>
      <c r="CY130" s="19"/>
      <c r="CZ130" s="19"/>
      <c r="DA130" s="25"/>
      <c r="DB130" s="20" t="str">
        <f t="shared" si="418"/>
        <v xml:space="preserve"> </v>
      </c>
      <c r="DC130" s="20" t="str">
        <f t="shared" si="419"/>
        <v xml:space="preserve"> </v>
      </c>
      <c r="DD130" s="19">
        <v>136599.82</v>
      </c>
      <c r="DE130" s="19">
        <v>179346.07</v>
      </c>
      <c r="DF130" s="25"/>
      <c r="DG130" s="20">
        <f t="shared" si="420"/>
        <v>1.3129305002012448</v>
      </c>
      <c r="DH130" s="20" t="str">
        <f t="shared" si="421"/>
        <v xml:space="preserve"> </v>
      </c>
      <c r="DI130" s="19"/>
      <c r="DJ130" s="25"/>
      <c r="DK130" s="42" t="str">
        <f t="shared" si="343"/>
        <v xml:space="preserve"> </v>
      </c>
      <c r="DL130" s="19">
        <v>12435</v>
      </c>
      <c r="DM130" s="19">
        <v>12435</v>
      </c>
      <c r="DN130" s="25"/>
      <c r="DO130" s="20">
        <f t="shared" si="422"/>
        <v>1</v>
      </c>
      <c r="DP130" s="20" t="str">
        <f t="shared" si="423"/>
        <v xml:space="preserve"> </v>
      </c>
      <c r="DQ130" s="19">
        <v>78960</v>
      </c>
      <c r="DR130" s="19">
        <v>78960</v>
      </c>
      <c r="DS130" s="25">
        <v>18000</v>
      </c>
      <c r="DT130" s="20">
        <f t="shared" si="424"/>
        <v>1</v>
      </c>
      <c r="DU130" s="20" t="str">
        <f t="shared" si="425"/>
        <v>св.200</v>
      </c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</row>
    <row r="131" spans="1:144" s="13" customFormat="1" ht="15.75" x14ac:dyDescent="0.25">
      <c r="A131" s="12"/>
      <c r="B131" s="5" t="s">
        <v>141</v>
      </c>
      <c r="C131" s="37">
        <f>SUM(C132:C137)</f>
        <v>81487894.650000006</v>
      </c>
      <c r="D131" s="37">
        <f>SUM(D132:D137)</f>
        <v>91370529.789999992</v>
      </c>
      <c r="E131" s="21">
        <v>82878622.200000003</v>
      </c>
      <c r="F131" s="18">
        <f>IF(D131&lt;=0," ",IF(D131/C131*100&gt;200,"СВ.200",D131/C131))</f>
        <v>1.121277340425189</v>
      </c>
      <c r="G131" s="18">
        <f t="shared" si="480"/>
        <v>1.1024619783073564</v>
      </c>
      <c r="H131" s="37">
        <f>SUM(H132:H137)</f>
        <v>77322384.779999986</v>
      </c>
      <c r="I131" s="37">
        <f>SUM(I132:I137)</f>
        <v>86990810.519999996</v>
      </c>
      <c r="J131" s="37">
        <v>76504886.189999998</v>
      </c>
      <c r="K131" s="18">
        <f t="shared" si="549"/>
        <v>1.1250404493796837</v>
      </c>
      <c r="L131" s="18">
        <f t="shared" si="550"/>
        <v>1.1370621518729953</v>
      </c>
      <c r="M131" s="37">
        <f>SUM(M132:M137)</f>
        <v>68951809.160000011</v>
      </c>
      <c r="N131" s="37">
        <f>SUM(N132:N137)</f>
        <v>78146311.049999997</v>
      </c>
      <c r="O131" s="37">
        <v>64857568.260000005</v>
      </c>
      <c r="P131" s="18">
        <f t="shared" si="382"/>
        <v>1.1333467823688934</v>
      </c>
      <c r="Q131" s="18">
        <f t="shared" si="383"/>
        <v>1.2048911660814707</v>
      </c>
      <c r="R131" s="37">
        <f>SUM(R132:R137)</f>
        <v>3068910.67</v>
      </c>
      <c r="S131" s="37">
        <f>SUM(S132:S137)</f>
        <v>3291375.63</v>
      </c>
      <c r="T131" s="37">
        <v>3066637.71</v>
      </c>
      <c r="U131" s="18">
        <f t="shared" si="384"/>
        <v>1.0724898779800587</v>
      </c>
      <c r="V131" s="18">
        <f t="shared" si="385"/>
        <v>1.0732847963315497</v>
      </c>
      <c r="W131" s="37">
        <f>SUM(W132:W137)</f>
        <v>600</v>
      </c>
      <c r="X131" s="37">
        <f>SUM(X132:X137)</f>
        <v>0</v>
      </c>
      <c r="Y131" s="37">
        <v>-211.98</v>
      </c>
      <c r="Z131" s="18" t="str">
        <f t="shared" si="386"/>
        <v xml:space="preserve"> </v>
      </c>
      <c r="AA131" s="18">
        <f t="shared" si="387"/>
        <v>0</v>
      </c>
      <c r="AB131" s="37">
        <f>SUM(AB132:AB137)</f>
        <v>2010922.6</v>
      </c>
      <c r="AC131" s="37">
        <f>SUM(AC132:AC137)</f>
        <v>2213739.9700000002</v>
      </c>
      <c r="AD131" s="37">
        <v>2440877.56</v>
      </c>
      <c r="AE131" s="18">
        <f t="shared" si="388"/>
        <v>1.1008578699150331</v>
      </c>
      <c r="AF131" s="18">
        <f t="shared" si="389"/>
        <v>0.90694429178987579</v>
      </c>
      <c r="AG131" s="37">
        <f>SUM(AG132:AG137)</f>
        <v>3290142.35</v>
      </c>
      <c r="AH131" s="37">
        <f>SUM(AH132:AH137)</f>
        <v>3339383.87</v>
      </c>
      <c r="AI131" s="37">
        <v>6140014.6399999997</v>
      </c>
      <c r="AJ131" s="18">
        <f t="shared" si="390"/>
        <v>1.0149663797981263</v>
      </c>
      <c r="AK131" s="18">
        <f t="shared" si="391"/>
        <v>0.54387229767256717</v>
      </c>
      <c r="AL131" s="37">
        <f>SUM(AL132:AL137)</f>
        <v>0</v>
      </c>
      <c r="AM131" s="37">
        <f>SUM(AM132:AM137)</f>
        <v>0</v>
      </c>
      <c r="AN131" s="37">
        <v>0</v>
      </c>
      <c r="AO131" s="18" t="str">
        <f t="shared" si="392"/>
        <v xml:space="preserve"> </v>
      </c>
      <c r="AP131" s="18" t="str">
        <f t="shared" si="393"/>
        <v xml:space="preserve"> </v>
      </c>
      <c r="AQ131" s="37">
        <f>SUM(AQ132:AQ137)</f>
        <v>4165509.87</v>
      </c>
      <c r="AR131" s="37">
        <f>SUM(AR132:AR137)</f>
        <v>4379719.2699999996</v>
      </c>
      <c r="AS131" s="37">
        <v>6373736.0099999998</v>
      </c>
      <c r="AT131" s="18">
        <f t="shared" si="394"/>
        <v>1.0514245330548213</v>
      </c>
      <c r="AU131" s="18">
        <f t="shared" si="395"/>
        <v>0.68715103090691065</v>
      </c>
      <c r="AV131" s="37">
        <f>SUM(AV132:AV137)</f>
        <v>1214019.8400000001</v>
      </c>
      <c r="AW131" s="37">
        <f>SUM(AW132:AW137)</f>
        <v>1328253.6399999999</v>
      </c>
      <c r="AX131" s="37">
        <v>1802684.47</v>
      </c>
      <c r="AY131" s="18">
        <f t="shared" si="396"/>
        <v>1.0940954968248293</v>
      </c>
      <c r="AZ131" s="18">
        <f t="shared" si="397"/>
        <v>0.7368198162821028</v>
      </c>
      <c r="BA131" s="37">
        <f>SUM(BA132:BA137)</f>
        <v>444192.74</v>
      </c>
      <c r="BB131" s="37">
        <f>SUM(BB132:BB137)</f>
        <v>490875.8</v>
      </c>
      <c r="BC131" s="37">
        <v>547534.80000000005</v>
      </c>
      <c r="BD131" s="18">
        <f t="shared" si="398"/>
        <v>1.1050964047723968</v>
      </c>
      <c r="BE131" s="18">
        <f t="shared" si="399"/>
        <v>0.89651981937951697</v>
      </c>
      <c r="BF131" s="37">
        <f>SUM(BF132:BF137)</f>
        <v>311505.28999999998</v>
      </c>
      <c r="BG131" s="37">
        <f>SUM(BG132:BG137)</f>
        <v>329319.25</v>
      </c>
      <c r="BH131" s="37">
        <v>1175207.32</v>
      </c>
      <c r="BI131" s="18">
        <f t="shared" si="400"/>
        <v>1.0571867013879606</v>
      </c>
      <c r="BJ131" s="18">
        <f t="shared" si="401"/>
        <v>0.28022225899682107</v>
      </c>
      <c r="BK131" s="37">
        <f>SUM(BK132:BK137)</f>
        <v>0</v>
      </c>
      <c r="BL131" s="37">
        <f>SUM(BL132:BL137)</f>
        <v>0</v>
      </c>
      <c r="BM131" s="37">
        <v>0</v>
      </c>
      <c r="BN131" s="18" t="str">
        <f t="shared" si="402"/>
        <v xml:space="preserve"> </v>
      </c>
      <c r="BO131" s="18" t="str">
        <f t="shared" si="403"/>
        <v xml:space="preserve"> </v>
      </c>
      <c r="BP131" s="37">
        <f>SUM(BP132:BP137)</f>
        <v>0</v>
      </c>
      <c r="BQ131" s="37">
        <f>SUM(BQ132:BQ137)</f>
        <v>0</v>
      </c>
      <c r="BR131" s="37">
        <v>0</v>
      </c>
      <c r="BS131" s="18" t="str">
        <f t="shared" si="404"/>
        <v xml:space="preserve"> </v>
      </c>
      <c r="BT131" s="18" t="str">
        <f t="shared" si="405"/>
        <v xml:space="preserve"> </v>
      </c>
      <c r="BU131" s="37">
        <f>SUM(BU132:BU137)</f>
        <v>413716.18</v>
      </c>
      <c r="BV131" s="37">
        <f>SUM(BV132:BV137)</f>
        <v>413716.18</v>
      </c>
      <c r="BW131" s="37">
        <v>347752.18</v>
      </c>
      <c r="BX131" s="18">
        <f t="shared" si="406"/>
        <v>1</v>
      </c>
      <c r="BY131" s="18">
        <f t="shared" si="407"/>
        <v>1.1896868051265703</v>
      </c>
      <c r="BZ131" s="37">
        <f>SUM(BZ132:BZ137)</f>
        <v>468994.83</v>
      </c>
      <c r="CA131" s="37">
        <f>SUM(CA132:CA137)</f>
        <v>468994.83</v>
      </c>
      <c r="CB131" s="37">
        <v>1047157</v>
      </c>
      <c r="CC131" s="18">
        <f t="shared" si="408"/>
        <v>1</v>
      </c>
      <c r="CD131" s="18">
        <f t="shared" si="409"/>
        <v>0.44787441615727158</v>
      </c>
      <c r="CE131" s="37">
        <f>SUM(CE132:CE137)</f>
        <v>902580.7</v>
      </c>
      <c r="CF131" s="37">
        <f>SUM(CF132:CF137)</f>
        <v>937059.28</v>
      </c>
      <c r="CG131" s="21">
        <v>1147582.52</v>
      </c>
      <c r="CH131" s="18">
        <f t="shared" si="410"/>
        <v>1.0381999969642604</v>
      </c>
      <c r="CI131" s="18">
        <f t="shared" si="411"/>
        <v>0.81655067384609514</v>
      </c>
      <c r="CJ131" s="37">
        <f>SUM(CJ132:CJ137)</f>
        <v>902580.7</v>
      </c>
      <c r="CK131" s="37">
        <f>SUM(CK132:CK137)</f>
        <v>937059.28</v>
      </c>
      <c r="CL131" s="37">
        <v>717175.35</v>
      </c>
      <c r="CM131" s="18">
        <f t="shared" si="412"/>
        <v>1.0381999969642604</v>
      </c>
      <c r="CN131" s="18">
        <f t="shared" si="413"/>
        <v>1.3065971662299882</v>
      </c>
      <c r="CO131" s="37">
        <f>SUM(CO132:CO137)</f>
        <v>0</v>
      </c>
      <c r="CP131" s="37">
        <f>SUM(CP132:CP137)</f>
        <v>0</v>
      </c>
      <c r="CQ131" s="37">
        <v>430407.17</v>
      </c>
      <c r="CR131" s="18" t="str">
        <f t="shared" si="414"/>
        <v xml:space="preserve"> </v>
      </c>
      <c r="CS131" s="18">
        <f t="shared" si="415"/>
        <v>0</v>
      </c>
      <c r="CT131" s="37">
        <f>SUM(CT132:CT137)</f>
        <v>0</v>
      </c>
      <c r="CU131" s="37">
        <f>SUM(CU132:CU137)</f>
        <v>0</v>
      </c>
      <c r="CV131" s="37">
        <v>0</v>
      </c>
      <c r="CW131" s="18" t="str">
        <f t="shared" si="416"/>
        <v xml:space="preserve"> </v>
      </c>
      <c r="CX131" s="18" t="str">
        <f t="shared" si="417"/>
        <v xml:space="preserve"> </v>
      </c>
      <c r="CY131" s="37">
        <f>SUM(CY132:CY137)</f>
        <v>0</v>
      </c>
      <c r="CZ131" s="37">
        <f>SUM(CZ132:CZ137)</f>
        <v>0</v>
      </c>
      <c r="DA131" s="37">
        <v>0</v>
      </c>
      <c r="DB131" s="18" t="str">
        <f t="shared" si="418"/>
        <v xml:space="preserve"> </v>
      </c>
      <c r="DC131" s="18" t="str">
        <f t="shared" si="419"/>
        <v xml:space="preserve"> </v>
      </c>
      <c r="DD131" s="37">
        <f>SUM(DD132:DD137)</f>
        <v>180759.2</v>
      </c>
      <c r="DE131" s="37">
        <f>SUM(DE132:DE137)</f>
        <v>181759.2</v>
      </c>
      <c r="DF131" s="37">
        <v>62658.63</v>
      </c>
      <c r="DG131" s="18">
        <f t="shared" si="420"/>
        <v>1.0055322218730776</v>
      </c>
      <c r="DH131" s="18" t="str">
        <f t="shared" si="421"/>
        <v>св.200</v>
      </c>
      <c r="DI131" s="37">
        <f>SUM(DI132:DI137)</f>
        <v>0</v>
      </c>
      <c r="DJ131" s="37">
        <v>0</v>
      </c>
      <c r="DK131" s="18" t="str">
        <f t="shared" si="343"/>
        <v xml:space="preserve"> </v>
      </c>
      <c r="DL131" s="37">
        <f>SUM(DL132:DL137)</f>
        <v>0</v>
      </c>
      <c r="DM131" s="37">
        <f>SUM(DM132:DM137)</f>
        <v>0</v>
      </c>
      <c r="DN131" s="37">
        <v>0</v>
      </c>
      <c r="DO131" s="18" t="str">
        <f t="shared" si="422"/>
        <v xml:space="preserve"> </v>
      </c>
      <c r="DP131" s="18" t="str">
        <f t="shared" si="423"/>
        <v xml:space="preserve"> </v>
      </c>
      <c r="DQ131" s="37">
        <f>SUM(DQ132:DQ137)</f>
        <v>229741.09</v>
      </c>
      <c r="DR131" s="37">
        <f>SUM(DR132:DR137)</f>
        <v>229741.09</v>
      </c>
      <c r="DS131" s="37">
        <v>243159.09000000003</v>
      </c>
      <c r="DT131" s="18">
        <f t="shared" si="424"/>
        <v>1</v>
      </c>
      <c r="DU131" s="18">
        <f t="shared" si="425"/>
        <v>0.94481802016942884</v>
      </c>
      <c r="DV131" s="54"/>
      <c r="DW131" s="54"/>
      <c r="DX131" s="54"/>
      <c r="DY131" s="54"/>
      <c r="DZ131" s="54"/>
      <c r="EA131" s="54"/>
      <c r="EB131" s="54"/>
      <c r="EC131" s="54"/>
      <c r="ED131" s="54"/>
      <c r="EE131" s="54"/>
      <c r="EF131" s="54"/>
      <c r="EG131" s="54"/>
      <c r="EH131" s="54"/>
      <c r="EI131" s="54"/>
      <c r="EJ131" s="54"/>
      <c r="EK131" s="54"/>
      <c r="EL131" s="54"/>
      <c r="EM131" s="54"/>
      <c r="EN131" s="54"/>
    </row>
    <row r="132" spans="1:144" s="11" customFormat="1" ht="15.75" customHeight="1" outlineLevel="1" x14ac:dyDescent="0.25">
      <c r="A132" s="10">
        <v>107</v>
      </c>
      <c r="B132" s="6" t="s">
        <v>107</v>
      </c>
      <c r="C132" s="19">
        <f t="shared" ref="C132" si="551">H132+AQ132</f>
        <v>75899658.859999999</v>
      </c>
      <c r="D132" s="19">
        <f t="shared" ref="D132" si="552">I132+AR132</f>
        <v>85518172.289999992</v>
      </c>
      <c r="E132" s="19">
        <v>75808802.689999998</v>
      </c>
      <c r="F132" s="20">
        <f>IF(D132&lt;=0," ",IF(D132/C132*100&gt;200,"СВ.200",D132/C132))</f>
        <v>1.1267267017331624</v>
      </c>
      <c r="G132" s="20">
        <f t="shared" si="480"/>
        <v>1.1280770735781687</v>
      </c>
      <c r="H132" s="19">
        <f t="shared" ref="H132" si="553">M132+R132+W132+AB132+AG132+AL132</f>
        <v>72472617.629999995</v>
      </c>
      <c r="I132" s="19">
        <f t="shared" ref="I132" si="554">N132+S132+X132+AC132+AH132+AM132</f>
        <v>81892571.379999995</v>
      </c>
      <c r="J132" s="16">
        <v>71125632.590000004</v>
      </c>
      <c r="K132" s="20">
        <f t="shared" si="549"/>
        <v>1.1299794882267453</v>
      </c>
      <c r="L132" s="20">
        <f t="shared" si="550"/>
        <v>1.1513791638531421</v>
      </c>
      <c r="M132" s="19">
        <v>66060470.68</v>
      </c>
      <c r="N132" s="19">
        <v>75013939.920000002</v>
      </c>
      <c r="O132" s="25">
        <v>61994150.630000003</v>
      </c>
      <c r="P132" s="20">
        <f t="shared" si="382"/>
        <v>1.1355344451505807</v>
      </c>
      <c r="Q132" s="20">
        <f t="shared" si="383"/>
        <v>1.210016415382575</v>
      </c>
      <c r="R132" s="19">
        <v>3068910.67</v>
      </c>
      <c r="S132" s="19">
        <v>3291375.63</v>
      </c>
      <c r="T132" s="25">
        <v>3066637.71</v>
      </c>
      <c r="U132" s="20">
        <f t="shared" si="384"/>
        <v>1.0724898779800587</v>
      </c>
      <c r="V132" s="20">
        <f t="shared" si="385"/>
        <v>1.0732847963315497</v>
      </c>
      <c r="W132" s="19"/>
      <c r="X132" s="19"/>
      <c r="Y132" s="25"/>
      <c r="Z132" s="20" t="str">
        <f t="shared" si="386"/>
        <v xml:space="preserve"> </v>
      </c>
      <c r="AA132" s="20" t="str">
        <f t="shared" si="387"/>
        <v xml:space="preserve"> </v>
      </c>
      <c r="AB132" s="19">
        <v>1346004.8</v>
      </c>
      <c r="AC132" s="19">
        <v>1505312.07</v>
      </c>
      <c r="AD132" s="25">
        <v>1902015.97</v>
      </c>
      <c r="AE132" s="20">
        <f t="shared" si="388"/>
        <v>1.118355647765892</v>
      </c>
      <c r="AF132" s="20">
        <f t="shared" si="389"/>
        <v>0.79142977437776196</v>
      </c>
      <c r="AG132" s="19">
        <v>1997231.48</v>
      </c>
      <c r="AH132" s="19">
        <v>2081943.76</v>
      </c>
      <c r="AI132" s="25">
        <v>4162828.28</v>
      </c>
      <c r="AJ132" s="20">
        <f t="shared" si="390"/>
        <v>1.0424148531846695</v>
      </c>
      <c r="AK132" s="20">
        <f t="shared" si="391"/>
        <v>0.50012722600222181</v>
      </c>
      <c r="AL132" s="19"/>
      <c r="AM132" s="19"/>
      <c r="AN132" s="25"/>
      <c r="AO132" s="20" t="str">
        <f t="shared" si="392"/>
        <v xml:space="preserve"> </v>
      </c>
      <c r="AP132" s="20" t="str">
        <f t="shared" si="393"/>
        <v xml:space="preserve"> </v>
      </c>
      <c r="AQ132" s="19">
        <f t="shared" ref="AQ132" si="555">AV132+BA132+BF132+BK132+BP132+BU132+BZ132+CE132+CT132+CY132+DD132+DL132+DQ132</f>
        <v>3427041.23</v>
      </c>
      <c r="AR132" s="19">
        <f t="shared" ref="AR132" si="556">AW132+BB132+BG132+BL132+BQ132+BV132+CA132+CF132+CU132+CZ132+DE132+DI132+DM132+DR132</f>
        <v>3625600.9099999997</v>
      </c>
      <c r="AS132" s="34">
        <v>4683170.0999999996</v>
      </c>
      <c r="AT132" s="20">
        <f t="shared" si="394"/>
        <v>1.0579390986784247</v>
      </c>
      <c r="AU132" s="20">
        <f t="shared" si="395"/>
        <v>0.77417664372259298</v>
      </c>
      <c r="AV132" s="19">
        <v>1214019.8400000001</v>
      </c>
      <c r="AW132" s="19">
        <v>1328253.6399999999</v>
      </c>
      <c r="AX132" s="25">
        <v>1802684.47</v>
      </c>
      <c r="AY132" s="20">
        <f t="shared" si="396"/>
        <v>1.0940954968248293</v>
      </c>
      <c r="AZ132" s="20">
        <f t="shared" si="397"/>
        <v>0.7368198162821028</v>
      </c>
      <c r="BA132" s="19">
        <v>253427.59</v>
      </c>
      <c r="BB132" s="19">
        <v>284460.93</v>
      </c>
      <c r="BC132" s="25">
        <v>328918.28000000003</v>
      </c>
      <c r="BD132" s="20">
        <f t="shared" si="398"/>
        <v>1.1224544651985209</v>
      </c>
      <c r="BE132" s="20">
        <f t="shared" si="399"/>
        <v>0.86483770376033819</v>
      </c>
      <c r="BF132" s="19">
        <v>271113.28999999998</v>
      </c>
      <c r="BG132" s="19">
        <v>288927.25</v>
      </c>
      <c r="BH132" s="25">
        <v>1134815.32</v>
      </c>
      <c r="BI132" s="20">
        <f t="shared" si="400"/>
        <v>1.0657067014309776</v>
      </c>
      <c r="BJ132" s="20">
        <f t="shared" si="401"/>
        <v>0.25460288111020563</v>
      </c>
      <c r="BK132" s="19"/>
      <c r="BL132" s="19"/>
      <c r="BM132" s="25"/>
      <c r="BN132" s="20" t="str">
        <f t="shared" si="402"/>
        <v xml:space="preserve"> </v>
      </c>
      <c r="BO132" s="20" t="str">
        <f t="shared" si="403"/>
        <v xml:space="preserve"> </v>
      </c>
      <c r="BP132" s="19"/>
      <c r="BQ132" s="19"/>
      <c r="BR132" s="25"/>
      <c r="BS132" s="20" t="str">
        <f t="shared" si="404"/>
        <v xml:space="preserve"> </v>
      </c>
      <c r="BT132" s="20" t="str">
        <f t="shared" si="405"/>
        <v xml:space="preserve"> </v>
      </c>
      <c r="BU132" s="19">
        <v>7000</v>
      </c>
      <c r="BV132" s="19">
        <v>7000</v>
      </c>
      <c r="BW132" s="25">
        <v>9000</v>
      </c>
      <c r="BX132" s="20">
        <f t="shared" si="406"/>
        <v>1</v>
      </c>
      <c r="BY132" s="20">
        <f t="shared" si="407"/>
        <v>0.77777777777777779</v>
      </c>
      <c r="BZ132" s="19">
        <v>468994.83</v>
      </c>
      <c r="CA132" s="19">
        <v>468994.83</v>
      </c>
      <c r="CB132" s="25">
        <v>432457</v>
      </c>
      <c r="CC132" s="20">
        <f t="shared" si="408"/>
        <v>1</v>
      </c>
      <c r="CD132" s="20">
        <f t="shared" si="409"/>
        <v>1.0844889318475595</v>
      </c>
      <c r="CE132" s="19">
        <f t="shared" ref="CE132" si="557">CJ132+CO132</f>
        <v>902580.7</v>
      </c>
      <c r="CF132" s="19">
        <f t="shared" ref="CF132" si="558">CK132+CP132</f>
        <v>937059.28</v>
      </c>
      <c r="CG132" s="19">
        <v>820484.6</v>
      </c>
      <c r="CH132" s="20">
        <f t="shared" si="410"/>
        <v>1.0381999969642604</v>
      </c>
      <c r="CI132" s="20">
        <f t="shared" si="411"/>
        <v>1.1420802779235588</v>
      </c>
      <c r="CJ132" s="19">
        <v>902580.7</v>
      </c>
      <c r="CK132" s="19">
        <v>937059.28</v>
      </c>
      <c r="CL132" s="25">
        <v>717175.35</v>
      </c>
      <c r="CM132" s="20">
        <f t="shared" si="412"/>
        <v>1.0381999969642604</v>
      </c>
      <c r="CN132" s="20">
        <f t="shared" si="413"/>
        <v>1.3065971662299882</v>
      </c>
      <c r="CO132" s="19"/>
      <c r="CP132" s="19"/>
      <c r="CQ132" s="25">
        <v>103309.25</v>
      </c>
      <c r="CR132" s="20" t="str">
        <f t="shared" si="414"/>
        <v xml:space="preserve"> </v>
      </c>
      <c r="CS132" s="20">
        <f t="shared" si="415"/>
        <v>0</v>
      </c>
      <c r="CT132" s="19"/>
      <c r="CU132" s="19"/>
      <c r="CV132" s="25"/>
      <c r="CW132" s="20" t="str">
        <f t="shared" si="416"/>
        <v xml:space="preserve"> </v>
      </c>
      <c r="CX132" s="20" t="str">
        <f t="shared" si="417"/>
        <v xml:space="preserve"> </v>
      </c>
      <c r="CY132" s="19"/>
      <c r="CZ132" s="19"/>
      <c r="DA132" s="25"/>
      <c r="DB132" s="20" t="str">
        <f t="shared" si="418"/>
        <v xml:space="preserve"> </v>
      </c>
      <c r="DC132" s="20" t="str">
        <f t="shared" si="419"/>
        <v xml:space="preserve"> </v>
      </c>
      <c r="DD132" s="19">
        <v>180759.2</v>
      </c>
      <c r="DE132" s="19">
        <v>181759.2</v>
      </c>
      <c r="DF132" s="25">
        <v>62658.63</v>
      </c>
      <c r="DG132" s="20">
        <f t="shared" si="420"/>
        <v>1.0055322218730776</v>
      </c>
      <c r="DH132" s="20" t="str">
        <f t="shared" si="421"/>
        <v>св.200</v>
      </c>
      <c r="DI132" s="19"/>
      <c r="DJ132" s="25"/>
      <c r="DK132" s="42" t="str">
        <f t="shared" si="343"/>
        <v xml:space="preserve"> </v>
      </c>
      <c r="DL132" s="19"/>
      <c r="DM132" s="19"/>
      <c r="DN132" s="25"/>
      <c r="DO132" s="20" t="str">
        <f t="shared" si="422"/>
        <v xml:space="preserve"> </v>
      </c>
      <c r="DP132" s="20" t="str">
        <f t="shared" si="423"/>
        <v xml:space="preserve"> </v>
      </c>
      <c r="DQ132" s="19">
        <v>129145.78</v>
      </c>
      <c r="DR132" s="19">
        <v>129145.78</v>
      </c>
      <c r="DS132" s="25">
        <v>92151.8</v>
      </c>
      <c r="DT132" s="20">
        <f t="shared" si="424"/>
        <v>1</v>
      </c>
      <c r="DU132" s="20">
        <f t="shared" si="425"/>
        <v>1.4014460922087251</v>
      </c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</row>
    <row r="133" spans="1:144" s="11" customFormat="1" ht="15.75" customHeight="1" outlineLevel="1" x14ac:dyDescent="0.25">
      <c r="A133" s="10">
        <v>108</v>
      </c>
      <c r="B133" s="6" t="s">
        <v>81</v>
      </c>
      <c r="C133" s="19">
        <f t="shared" ref="C133:C137" si="559">H133+AQ133</f>
        <v>435850</v>
      </c>
      <c r="D133" s="19">
        <f t="shared" ref="D133:D137" si="560">I133+AR133</f>
        <v>454671.02999999997</v>
      </c>
      <c r="E133" s="19">
        <v>505556.82</v>
      </c>
      <c r="F133" s="20">
        <f>IF(D133&lt;=0," ",IF(D133/C133*100&gt;200,"СВ.200",D133/C133))</f>
        <v>1.043182356315246</v>
      </c>
      <c r="G133" s="20">
        <f t="shared" si="480"/>
        <v>0.89934704075399474</v>
      </c>
      <c r="H133" s="19">
        <f t="shared" ref="H133:H137" si="561">M133+R133+W133+AB133+AG133+AL133</f>
        <v>335350</v>
      </c>
      <c r="I133" s="19">
        <f t="shared" ref="I133:I137" si="562">N133+S133+X133+AC133+AH133+AM133</f>
        <v>354168.86</v>
      </c>
      <c r="J133" s="16">
        <v>405054.65</v>
      </c>
      <c r="K133" s="20">
        <f t="shared" ref="K133:K137" si="563">IF(I133&lt;=0," ",IF(I133/H133*100&gt;200,"СВ.200",I133/H133))</f>
        <v>1.0561170717161175</v>
      </c>
      <c r="L133" s="20">
        <f t="shared" ref="L133:L137" si="564">IF(J133=0," ",IF(I133/J133*100&gt;200,"св.200",I133/J133))</f>
        <v>0.87437302596081778</v>
      </c>
      <c r="M133" s="19">
        <v>53350</v>
      </c>
      <c r="N133" s="19">
        <v>64537.89</v>
      </c>
      <c r="O133" s="25">
        <v>44724.15</v>
      </c>
      <c r="P133" s="20">
        <f t="shared" si="382"/>
        <v>1.2097074039362699</v>
      </c>
      <c r="Q133" s="20">
        <f t="shared" si="383"/>
        <v>1.44302105238445</v>
      </c>
      <c r="R133" s="19"/>
      <c r="S133" s="19"/>
      <c r="T133" s="25"/>
      <c r="U133" s="20" t="str">
        <f t="shared" si="384"/>
        <v xml:space="preserve"> </v>
      </c>
      <c r="V133" s="20" t="str">
        <f t="shared" si="385"/>
        <v xml:space="preserve"> </v>
      </c>
      <c r="W133" s="19"/>
      <c r="X133" s="19"/>
      <c r="Y133" s="25"/>
      <c r="Z133" s="20" t="str">
        <f t="shared" si="386"/>
        <v xml:space="preserve"> </v>
      </c>
      <c r="AA133" s="20" t="str">
        <f t="shared" si="387"/>
        <v xml:space="preserve"> </v>
      </c>
      <c r="AB133" s="19">
        <v>22000</v>
      </c>
      <c r="AC133" s="19">
        <v>21392.75</v>
      </c>
      <c r="AD133" s="25">
        <v>29728.75</v>
      </c>
      <c r="AE133" s="20">
        <f t="shared" si="388"/>
        <v>0.97239772727272722</v>
      </c>
      <c r="AF133" s="20">
        <f t="shared" si="389"/>
        <v>0.71959803220787955</v>
      </c>
      <c r="AG133" s="19">
        <v>260000</v>
      </c>
      <c r="AH133" s="19">
        <v>268238.21999999997</v>
      </c>
      <c r="AI133" s="25">
        <v>330601.75</v>
      </c>
      <c r="AJ133" s="20">
        <f t="shared" si="390"/>
        <v>1.0316854615384614</v>
      </c>
      <c r="AK133" s="20">
        <f t="shared" si="391"/>
        <v>0.81136358171122802</v>
      </c>
      <c r="AL133" s="19"/>
      <c r="AM133" s="19"/>
      <c r="AN133" s="25"/>
      <c r="AO133" s="20" t="str">
        <f t="shared" si="392"/>
        <v xml:space="preserve"> </v>
      </c>
      <c r="AP133" s="20" t="str">
        <f t="shared" si="393"/>
        <v xml:space="preserve"> </v>
      </c>
      <c r="AQ133" s="19">
        <f t="shared" ref="AQ133:AQ137" si="565">AV133+BA133+BF133+BK133+BP133+BU133+BZ133+CE133+CT133+CY133+DD133+DL133+DQ133</f>
        <v>100500</v>
      </c>
      <c r="AR133" s="19">
        <f t="shared" ref="AR133:AR137" si="566">AW133+BB133+BG133+BL133+BQ133+BV133+CA133+CF133+CU133+CZ133+DE133+DI133+DM133+DR133</f>
        <v>100502.17</v>
      </c>
      <c r="AS133" s="34">
        <v>100502.17</v>
      </c>
      <c r="AT133" s="20">
        <f t="shared" si="394"/>
        <v>1.000021592039801</v>
      </c>
      <c r="AU133" s="20">
        <f t="shared" si="395"/>
        <v>1</v>
      </c>
      <c r="AV133" s="19"/>
      <c r="AW133" s="19"/>
      <c r="AX133" s="25"/>
      <c r="AY133" s="20" t="str">
        <f t="shared" si="396"/>
        <v xml:space="preserve"> </v>
      </c>
      <c r="AZ133" s="20" t="str">
        <f t="shared" si="397"/>
        <v xml:space="preserve"> </v>
      </c>
      <c r="BA133" s="19">
        <v>100500</v>
      </c>
      <c r="BB133" s="19">
        <v>100502.17</v>
      </c>
      <c r="BC133" s="25">
        <v>100502.17</v>
      </c>
      <c r="BD133" s="20">
        <f t="shared" si="398"/>
        <v>1.000021592039801</v>
      </c>
      <c r="BE133" s="20">
        <f t="shared" si="399"/>
        <v>1</v>
      </c>
      <c r="BF133" s="19"/>
      <c r="BG133" s="19"/>
      <c r="BH133" s="25"/>
      <c r="BI133" s="20" t="str">
        <f t="shared" si="400"/>
        <v xml:space="preserve"> </v>
      </c>
      <c r="BJ133" s="20" t="str">
        <f t="shared" si="401"/>
        <v xml:space="preserve"> </v>
      </c>
      <c r="BK133" s="19"/>
      <c r="BL133" s="19"/>
      <c r="BM133" s="25"/>
      <c r="BN133" s="20" t="str">
        <f t="shared" si="402"/>
        <v xml:space="preserve"> </v>
      </c>
      <c r="BO133" s="20" t="str">
        <f t="shared" si="403"/>
        <v xml:space="preserve"> </v>
      </c>
      <c r="BP133" s="19"/>
      <c r="BQ133" s="19"/>
      <c r="BR133" s="25"/>
      <c r="BS133" s="20" t="str">
        <f t="shared" si="404"/>
        <v xml:space="preserve"> </v>
      </c>
      <c r="BT133" s="20" t="str">
        <f t="shared" si="405"/>
        <v xml:space="preserve"> </v>
      </c>
      <c r="BU133" s="19"/>
      <c r="BV133" s="19"/>
      <c r="BW133" s="25"/>
      <c r="BX133" s="20" t="str">
        <f t="shared" si="406"/>
        <v xml:space="preserve"> </v>
      </c>
      <c r="BY133" s="20" t="str">
        <f t="shared" si="407"/>
        <v xml:space="preserve"> </v>
      </c>
      <c r="BZ133" s="19"/>
      <c r="CA133" s="19"/>
      <c r="CB133" s="25"/>
      <c r="CC133" s="20" t="str">
        <f t="shared" si="408"/>
        <v xml:space="preserve"> </v>
      </c>
      <c r="CD133" s="20" t="str">
        <f t="shared" si="409"/>
        <v xml:space="preserve"> </v>
      </c>
      <c r="CE133" s="19">
        <f t="shared" ref="CE133:CE137" si="567">CJ133+CO133</f>
        <v>0</v>
      </c>
      <c r="CF133" s="19">
        <f t="shared" ref="CF133:CF137" si="568">CK133+CP133</f>
        <v>0</v>
      </c>
      <c r="CG133" s="19"/>
      <c r="CH133" s="20" t="str">
        <f t="shared" si="410"/>
        <v xml:space="preserve"> </v>
      </c>
      <c r="CI133" s="20" t="str">
        <f t="shared" si="411"/>
        <v xml:space="preserve"> </v>
      </c>
      <c r="CJ133" s="19"/>
      <c r="CK133" s="19"/>
      <c r="CL133" s="25"/>
      <c r="CM133" s="20" t="str">
        <f t="shared" si="412"/>
        <v xml:space="preserve"> </v>
      </c>
      <c r="CN133" s="20" t="str">
        <f t="shared" si="413"/>
        <v xml:space="preserve"> </v>
      </c>
      <c r="CO133" s="19"/>
      <c r="CP133" s="19"/>
      <c r="CQ133" s="25"/>
      <c r="CR133" s="20" t="str">
        <f t="shared" si="414"/>
        <v xml:space="preserve"> </v>
      </c>
      <c r="CS133" s="20" t="str">
        <f t="shared" si="415"/>
        <v xml:space="preserve"> </v>
      </c>
      <c r="CT133" s="19"/>
      <c r="CU133" s="19"/>
      <c r="CV133" s="25"/>
      <c r="CW133" s="20" t="str">
        <f t="shared" si="416"/>
        <v xml:space="preserve"> </v>
      </c>
      <c r="CX133" s="20" t="str">
        <f t="shared" si="417"/>
        <v xml:space="preserve"> </v>
      </c>
      <c r="CY133" s="19"/>
      <c r="CZ133" s="19"/>
      <c r="DA133" s="25"/>
      <c r="DB133" s="20" t="str">
        <f t="shared" si="418"/>
        <v xml:space="preserve"> </v>
      </c>
      <c r="DC133" s="20" t="str">
        <f t="shared" si="419"/>
        <v xml:space="preserve"> </v>
      </c>
      <c r="DD133" s="19"/>
      <c r="DE133" s="19"/>
      <c r="DF133" s="25"/>
      <c r="DG133" s="20" t="str">
        <f t="shared" si="420"/>
        <v xml:space="preserve"> </v>
      </c>
      <c r="DH133" s="20" t="str">
        <f t="shared" si="421"/>
        <v xml:space="preserve"> </v>
      </c>
      <c r="DI133" s="19"/>
      <c r="DJ133" s="25"/>
      <c r="DK133" s="42" t="str">
        <f t="shared" si="343"/>
        <v xml:space="preserve"> </v>
      </c>
      <c r="DL133" s="19"/>
      <c r="DM133" s="19"/>
      <c r="DN133" s="25"/>
      <c r="DO133" s="20" t="str">
        <f t="shared" si="422"/>
        <v xml:space="preserve"> </v>
      </c>
      <c r="DP133" s="20" t="str">
        <f t="shared" si="423"/>
        <v xml:space="preserve"> </v>
      </c>
      <c r="DQ133" s="19"/>
      <c r="DR133" s="19"/>
      <c r="DS133" s="25"/>
      <c r="DT133" s="20" t="str">
        <f t="shared" si="424"/>
        <v xml:space="preserve"> </v>
      </c>
      <c r="DU133" s="20" t="str">
        <f t="shared" si="425"/>
        <v xml:space="preserve"> </v>
      </c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  <c r="EG133" s="55"/>
      <c r="EH133" s="55"/>
      <c r="EI133" s="55"/>
      <c r="EJ133" s="55"/>
      <c r="EK133" s="55"/>
      <c r="EL133" s="55"/>
      <c r="EM133" s="55"/>
      <c r="EN133" s="55"/>
    </row>
    <row r="134" spans="1:144" s="11" customFormat="1" ht="15.75" customHeight="1" outlineLevel="1" x14ac:dyDescent="0.25">
      <c r="A134" s="10">
        <v>109</v>
      </c>
      <c r="B134" s="41" t="s">
        <v>33</v>
      </c>
      <c r="C134" s="39">
        <f t="shared" si="559"/>
        <v>410600</v>
      </c>
      <c r="D134" s="19">
        <f t="shared" si="560"/>
        <v>365659.83</v>
      </c>
      <c r="E134" s="19">
        <v>997993.78</v>
      </c>
      <c r="F134" s="20">
        <f>IF(D134&lt;=0," ",IF(D134/C134*100&gt;200,"СВ.200",D134/C134))</f>
        <v>0.89055000000000006</v>
      </c>
      <c r="G134" s="20">
        <f t="shared" ref="G134:G143" si="569">IF(E134=0," ",IF(D134/E134*100&gt;200,"св.200",D134/E134))</f>
        <v>0.36639489877381803</v>
      </c>
      <c r="H134" s="19">
        <f t="shared" si="561"/>
        <v>410600</v>
      </c>
      <c r="I134" s="19">
        <f t="shared" si="562"/>
        <v>365659.83</v>
      </c>
      <c r="J134" s="16">
        <v>383293.77999999997</v>
      </c>
      <c r="K134" s="20">
        <f t="shared" si="563"/>
        <v>0.89055000000000006</v>
      </c>
      <c r="L134" s="20">
        <f t="shared" si="564"/>
        <v>0.95399364424854494</v>
      </c>
      <c r="M134" s="19">
        <v>100000</v>
      </c>
      <c r="N134" s="19">
        <v>117863.13</v>
      </c>
      <c r="O134" s="25">
        <v>107952.26</v>
      </c>
      <c r="P134" s="20">
        <f t="shared" si="382"/>
        <v>1.1786312999999999</v>
      </c>
      <c r="Q134" s="20">
        <f t="shared" si="383"/>
        <v>1.0918078973057166</v>
      </c>
      <c r="R134" s="19"/>
      <c r="S134" s="19"/>
      <c r="T134" s="25"/>
      <c r="U134" s="20" t="str">
        <f t="shared" si="384"/>
        <v xml:space="preserve"> </v>
      </c>
      <c r="V134" s="20" t="str">
        <f t="shared" si="385"/>
        <v xml:space="preserve"> </v>
      </c>
      <c r="W134" s="19">
        <v>600</v>
      </c>
      <c r="X134" s="19"/>
      <c r="Y134" s="25">
        <v>480.9</v>
      </c>
      <c r="Z134" s="20" t="str">
        <f t="shared" si="386"/>
        <v xml:space="preserve"> </v>
      </c>
      <c r="AA134" s="20">
        <f t="shared" si="387"/>
        <v>0</v>
      </c>
      <c r="AB134" s="19">
        <v>60000</v>
      </c>
      <c r="AC134" s="19">
        <v>93199.31</v>
      </c>
      <c r="AD134" s="25">
        <v>56508.31</v>
      </c>
      <c r="AE134" s="20">
        <f t="shared" si="388"/>
        <v>1.5533218333333334</v>
      </c>
      <c r="AF134" s="20">
        <f t="shared" si="389"/>
        <v>1.6493027308726804</v>
      </c>
      <c r="AG134" s="19">
        <v>250000</v>
      </c>
      <c r="AH134" s="19">
        <v>154597.39000000001</v>
      </c>
      <c r="AI134" s="25">
        <v>218352.31</v>
      </c>
      <c r="AJ134" s="20">
        <f t="shared" si="390"/>
        <v>0.61838956</v>
      </c>
      <c r="AK134" s="20">
        <f t="shared" si="391"/>
        <v>0.70801811073123067</v>
      </c>
      <c r="AL134" s="19"/>
      <c r="AM134" s="19"/>
      <c r="AN134" s="25"/>
      <c r="AO134" s="20" t="str">
        <f t="shared" si="392"/>
        <v xml:space="preserve"> </v>
      </c>
      <c r="AP134" s="20" t="str">
        <f t="shared" si="393"/>
        <v xml:space="preserve"> </v>
      </c>
      <c r="AQ134" s="19">
        <f t="shared" si="565"/>
        <v>0</v>
      </c>
      <c r="AR134" s="19">
        <f t="shared" si="566"/>
        <v>0</v>
      </c>
      <c r="AS134" s="34">
        <v>614700</v>
      </c>
      <c r="AT134" s="20" t="str">
        <f t="shared" si="394"/>
        <v xml:space="preserve"> </v>
      </c>
      <c r="AU134" s="20">
        <f t="shared" si="395"/>
        <v>0</v>
      </c>
      <c r="AV134" s="19"/>
      <c r="AW134" s="19"/>
      <c r="AX134" s="25"/>
      <c r="AY134" s="20" t="str">
        <f t="shared" si="396"/>
        <v xml:space="preserve"> </v>
      </c>
      <c r="AZ134" s="20" t="str">
        <f t="shared" si="397"/>
        <v xml:space="preserve"> </v>
      </c>
      <c r="BA134" s="19"/>
      <c r="BB134" s="19"/>
      <c r="BC134" s="25"/>
      <c r="BD134" s="20" t="str">
        <f t="shared" si="398"/>
        <v xml:space="preserve"> </v>
      </c>
      <c r="BE134" s="20" t="str">
        <f t="shared" si="399"/>
        <v xml:space="preserve"> </v>
      </c>
      <c r="BF134" s="19"/>
      <c r="BG134" s="19"/>
      <c r="BH134" s="25"/>
      <c r="BI134" s="20" t="str">
        <f t="shared" si="400"/>
        <v xml:space="preserve"> </v>
      </c>
      <c r="BJ134" s="20" t="str">
        <f t="shared" si="401"/>
        <v xml:space="preserve"> </v>
      </c>
      <c r="BK134" s="19"/>
      <c r="BL134" s="19"/>
      <c r="BM134" s="25"/>
      <c r="BN134" s="20" t="str">
        <f t="shared" si="402"/>
        <v xml:space="preserve"> </v>
      </c>
      <c r="BO134" s="20" t="str">
        <f t="shared" si="403"/>
        <v xml:space="preserve"> </v>
      </c>
      <c r="BP134" s="19"/>
      <c r="BQ134" s="19"/>
      <c r="BR134" s="25"/>
      <c r="BS134" s="20" t="str">
        <f t="shared" si="404"/>
        <v xml:space="preserve"> </v>
      </c>
      <c r="BT134" s="20" t="str">
        <f t="shared" si="405"/>
        <v xml:space="preserve"> </v>
      </c>
      <c r="BU134" s="19"/>
      <c r="BV134" s="19"/>
      <c r="BW134" s="25"/>
      <c r="BX134" s="20" t="str">
        <f t="shared" si="406"/>
        <v xml:space="preserve"> </v>
      </c>
      <c r="BY134" s="20" t="str">
        <f t="shared" si="407"/>
        <v xml:space="preserve"> </v>
      </c>
      <c r="BZ134" s="19"/>
      <c r="CA134" s="19"/>
      <c r="CB134" s="25">
        <v>614700</v>
      </c>
      <c r="CC134" s="20" t="str">
        <f t="shared" si="408"/>
        <v xml:space="preserve"> </v>
      </c>
      <c r="CD134" s="20">
        <f t="shared" si="409"/>
        <v>0</v>
      </c>
      <c r="CE134" s="19">
        <f t="shared" si="567"/>
        <v>0</v>
      </c>
      <c r="CF134" s="19">
        <f t="shared" si="568"/>
        <v>0</v>
      </c>
      <c r="CG134" s="19"/>
      <c r="CH134" s="20" t="str">
        <f t="shared" si="410"/>
        <v xml:space="preserve"> </v>
      </c>
      <c r="CI134" s="20" t="str">
        <f t="shared" si="411"/>
        <v xml:space="preserve"> </v>
      </c>
      <c r="CJ134" s="19"/>
      <c r="CK134" s="19"/>
      <c r="CL134" s="25"/>
      <c r="CM134" s="20" t="str">
        <f t="shared" si="412"/>
        <v xml:space="preserve"> </v>
      </c>
      <c r="CN134" s="20" t="str">
        <f t="shared" si="413"/>
        <v xml:space="preserve"> </v>
      </c>
      <c r="CO134" s="19"/>
      <c r="CP134" s="19"/>
      <c r="CQ134" s="25"/>
      <c r="CR134" s="20" t="str">
        <f t="shared" si="414"/>
        <v xml:space="preserve"> </v>
      </c>
      <c r="CS134" s="20" t="str">
        <f t="shared" si="415"/>
        <v xml:space="preserve"> </v>
      </c>
      <c r="CT134" s="19"/>
      <c r="CU134" s="19"/>
      <c r="CV134" s="25"/>
      <c r="CW134" s="20" t="str">
        <f t="shared" si="416"/>
        <v xml:space="preserve"> </v>
      </c>
      <c r="CX134" s="20" t="str">
        <f t="shared" si="417"/>
        <v xml:space="preserve"> </v>
      </c>
      <c r="CY134" s="19"/>
      <c r="CZ134" s="19"/>
      <c r="DA134" s="25"/>
      <c r="DB134" s="20" t="str">
        <f t="shared" si="418"/>
        <v xml:space="preserve"> </v>
      </c>
      <c r="DC134" s="20" t="str">
        <f t="shared" si="419"/>
        <v xml:space="preserve"> </v>
      </c>
      <c r="DD134" s="19"/>
      <c r="DE134" s="19"/>
      <c r="DF134" s="25"/>
      <c r="DG134" s="20" t="str">
        <f t="shared" si="420"/>
        <v xml:space="preserve"> </v>
      </c>
      <c r="DH134" s="20" t="str">
        <f t="shared" si="421"/>
        <v xml:space="preserve"> </v>
      </c>
      <c r="DI134" s="19"/>
      <c r="DJ134" s="25"/>
      <c r="DK134" s="42" t="str">
        <f t="shared" si="343"/>
        <v xml:space="preserve"> </v>
      </c>
      <c r="DL134" s="19"/>
      <c r="DM134" s="19"/>
      <c r="DN134" s="25"/>
      <c r="DO134" s="20" t="str">
        <f t="shared" si="422"/>
        <v xml:space="preserve"> </v>
      </c>
      <c r="DP134" s="20" t="str">
        <f t="shared" si="423"/>
        <v xml:space="preserve"> </v>
      </c>
      <c r="DQ134" s="19"/>
      <c r="DR134" s="19"/>
      <c r="DS134" s="25"/>
      <c r="DT134" s="20" t="str">
        <f t="shared" si="424"/>
        <v xml:space="preserve"> </v>
      </c>
      <c r="DU134" s="20" t="str">
        <f t="shared" si="425"/>
        <v xml:space="preserve"> </v>
      </c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</row>
    <row r="135" spans="1:144" s="11" customFormat="1" ht="15.75" customHeight="1" outlineLevel="1" x14ac:dyDescent="0.25">
      <c r="A135" s="10">
        <v>110</v>
      </c>
      <c r="B135" s="6" t="s">
        <v>147</v>
      </c>
      <c r="C135" s="19">
        <f t="shared" si="559"/>
        <v>3046231.67</v>
      </c>
      <c r="D135" s="19">
        <f t="shared" si="560"/>
        <v>3362086.47</v>
      </c>
      <c r="E135" s="19">
        <v>3716993.63</v>
      </c>
      <c r="F135" s="20">
        <f>IF(D135&lt;=0," ",IF(D135/C135*100&gt;200,"СВ.200",D135/C135))</f>
        <v>1.1036870580496592</v>
      </c>
      <c r="G135" s="20">
        <f t="shared" si="569"/>
        <v>0.9045176840940673</v>
      </c>
      <c r="H135" s="19">
        <f t="shared" si="561"/>
        <v>2523125.4899999998</v>
      </c>
      <c r="I135" s="19">
        <f t="shared" si="562"/>
        <v>2838980.29</v>
      </c>
      <c r="J135" s="16">
        <v>2873083.36</v>
      </c>
      <c r="K135" s="20">
        <f t="shared" si="563"/>
        <v>1.1251839439821125</v>
      </c>
      <c r="L135" s="20">
        <f t="shared" si="564"/>
        <v>0.98813014948511624</v>
      </c>
      <c r="M135" s="19">
        <v>2150000</v>
      </c>
      <c r="N135" s="19">
        <v>2367576.21</v>
      </c>
      <c r="O135" s="26">
        <v>2212168.46</v>
      </c>
      <c r="P135" s="20">
        <f t="shared" si="382"/>
        <v>1.1011982372093023</v>
      </c>
      <c r="Q135" s="20">
        <f t="shared" si="383"/>
        <v>1.0702513180212325</v>
      </c>
      <c r="R135" s="19"/>
      <c r="S135" s="19"/>
      <c r="T135" s="26"/>
      <c r="U135" s="20" t="str">
        <f t="shared" si="384"/>
        <v xml:space="preserve"> </v>
      </c>
      <c r="V135" s="20" t="str">
        <f t="shared" si="385"/>
        <v xml:space="preserve"> </v>
      </c>
      <c r="W135" s="19"/>
      <c r="X135" s="19"/>
      <c r="Y135" s="26"/>
      <c r="Z135" s="20" t="str">
        <f t="shared" si="386"/>
        <v xml:space="preserve"> </v>
      </c>
      <c r="AA135" s="20" t="str">
        <f t="shared" si="387"/>
        <v xml:space="preserve"> </v>
      </c>
      <c r="AB135" s="19">
        <v>213467.8</v>
      </c>
      <c r="AC135" s="19">
        <v>214630.24</v>
      </c>
      <c r="AD135" s="26">
        <v>175101.86</v>
      </c>
      <c r="AE135" s="20">
        <f t="shared" si="388"/>
        <v>1.0054455051300477</v>
      </c>
      <c r="AF135" s="20">
        <f t="shared" si="389"/>
        <v>1.2257450606178599</v>
      </c>
      <c r="AG135" s="19">
        <v>159657.69</v>
      </c>
      <c r="AH135" s="19">
        <v>256773.84</v>
      </c>
      <c r="AI135" s="26">
        <v>485813.04</v>
      </c>
      <c r="AJ135" s="20">
        <f t="shared" si="390"/>
        <v>1.6082773087848132</v>
      </c>
      <c r="AK135" s="20">
        <f t="shared" si="391"/>
        <v>0.52854456109288461</v>
      </c>
      <c r="AL135" s="19"/>
      <c r="AM135" s="19"/>
      <c r="AN135" s="26"/>
      <c r="AO135" s="20" t="str">
        <f t="shared" si="392"/>
        <v xml:space="preserve"> </v>
      </c>
      <c r="AP135" s="20" t="str">
        <f t="shared" si="393"/>
        <v xml:space="preserve"> </v>
      </c>
      <c r="AQ135" s="19">
        <f t="shared" si="565"/>
        <v>523106.18</v>
      </c>
      <c r="AR135" s="19">
        <f t="shared" si="566"/>
        <v>523106.18</v>
      </c>
      <c r="AS135" s="34">
        <v>843910.27</v>
      </c>
      <c r="AT135" s="20">
        <f t="shared" si="394"/>
        <v>1</v>
      </c>
      <c r="AU135" s="20">
        <f t="shared" si="395"/>
        <v>0.61985995264638738</v>
      </c>
      <c r="AV135" s="19"/>
      <c r="AW135" s="19"/>
      <c r="AX135" s="26"/>
      <c r="AY135" s="20" t="str">
        <f t="shared" si="396"/>
        <v xml:space="preserve"> </v>
      </c>
      <c r="AZ135" s="20" t="str">
        <f t="shared" si="397"/>
        <v xml:space="preserve"> </v>
      </c>
      <c r="BA135" s="19"/>
      <c r="BB135" s="19"/>
      <c r="BC135" s="26">
        <v>41153.17</v>
      </c>
      <c r="BD135" s="20" t="str">
        <f t="shared" si="398"/>
        <v xml:space="preserve"> </v>
      </c>
      <c r="BE135" s="20">
        <f t="shared" si="399"/>
        <v>0</v>
      </c>
      <c r="BF135" s="19">
        <v>40392</v>
      </c>
      <c r="BG135" s="19">
        <v>40392</v>
      </c>
      <c r="BH135" s="26">
        <v>40392</v>
      </c>
      <c r="BI135" s="20">
        <f t="shared" si="400"/>
        <v>1</v>
      </c>
      <c r="BJ135" s="20">
        <f t="shared" si="401"/>
        <v>1</v>
      </c>
      <c r="BK135" s="19"/>
      <c r="BL135" s="19"/>
      <c r="BM135" s="26"/>
      <c r="BN135" s="20" t="str">
        <f t="shared" si="402"/>
        <v xml:space="preserve"> </v>
      </c>
      <c r="BO135" s="20" t="str">
        <f t="shared" si="403"/>
        <v xml:space="preserve"> </v>
      </c>
      <c r="BP135" s="19"/>
      <c r="BQ135" s="19"/>
      <c r="BR135" s="26"/>
      <c r="BS135" s="20" t="str">
        <f t="shared" si="404"/>
        <v xml:space="preserve"> </v>
      </c>
      <c r="BT135" s="20" t="str">
        <f t="shared" si="405"/>
        <v xml:space="preserve"> </v>
      </c>
      <c r="BU135" s="19">
        <v>406716.18</v>
      </c>
      <c r="BV135" s="19">
        <v>406716.18</v>
      </c>
      <c r="BW135" s="26">
        <v>338752.18</v>
      </c>
      <c r="BX135" s="20">
        <f t="shared" si="406"/>
        <v>1</v>
      </c>
      <c r="BY135" s="20">
        <f t="shared" si="407"/>
        <v>1.200630443175303</v>
      </c>
      <c r="BZ135" s="19"/>
      <c r="CA135" s="19"/>
      <c r="CB135" s="26"/>
      <c r="CC135" s="20" t="str">
        <f t="shared" si="408"/>
        <v xml:space="preserve"> </v>
      </c>
      <c r="CD135" s="20" t="str">
        <f t="shared" si="409"/>
        <v xml:space="preserve"> </v>
      </c>
      <c r="CE135" s="19">
        <f t="shared" si="567"/>
        <v>0</v>
      </c>
      <c r="CF135" s="19">
        <f t="shared" si="568"/>
        <v>0</v>
      </c>
      <c r="CG135" s="19">
        <v>327097.92</v>
      </c>
      <c r="CH135" s="20" t="str">
        <f t="shared" si="410"/>
        <v xml:space="preserve"> </v>
      </c>
      <c r="CI135" s="20">
        <f t="shared" si="411"/>
        <v>0</v>
      </c>
      <c r="CJ135" s="19"/>
      <c r="CK135" s="19"/>
      <c r="CL135" s="26"/>
      <c r="CM135" s="20" t="str">
        <f t="shared" si="412"/>
        <v xml:space="preserve"> </v>
      </c>
      <c r="CN135" s="20" t="str">
        <f t="shared" si="413"/>
        <v xml:space="preserve"> </v>
      </c>
      <c r="CO135" s="19"/>
      <c r="CP135" s="19"/>
      <c r="CQ135" s="26">
        <v>327097.92</v>
      </c>
      <c r="CR135" s="20" t="str">
        <f t="shared" si="414"/>
        <v xml:space="preserve"> </v>
      </c>
      <c r="CS135" s="20">
        <f t="shared" si="415"/>
        <v>0</v>
      </c>
      <c r="CT135" s="19"/>
      <c r="CU135" s="19"/>
      <c r="CV135" s="26"/>
      <c r="CW135" s="20" t="str">
        <f t="shared" si="416"/>
        <v xml:space="preserve"> </v>
      </c>
      <c r="CX135" s="20" t="str">
        <f t="shared" si="417"/>
        <v xml:space="preserve"> </v>
      </c>
      <c r="CY135" s="19"/>
      <c r="CZ135" s="19"/>
      <c r="DA135" s="26"/>
      <c r="DB135" s="20" t="str">
        <f t="shared" si="418"/>
        <v xml:space="preserve"> </v>
      </c>
      <c r="DC135" s="20" t="str">
        <f t="shared" si="419"/>
        <v xml:space="preserve"> </v>
      </c>
      <c r="DD135" s="19"/>
      <c r="DE135" s="19"/>
      <c r="DF135" s="26"/>
      <c r="DG135" s="20" t="str">
        <f t="shared" si="420"/>
        <v xml:space="preserve"> </v>
      </c>
      <c r="DH135" s="20" t="str">
        <f t="shared" si="421"/>
        <v xml:space="preserve"> </v>
      </c>
      <c r="DI135" s="19"/>
      <c r="DJ135" s="26"/>
      <c r="DK135" s="42" t="str">
        <f t="shared" ref="DK135:DK145" si="570">IF(DI135=0," ",IF(DI135/DJ135*100&gt;200,"св.200",DI135/DJ135))</f>
        <v xml:space="preserve"> </v>
      </c>
      <c r="DL135" s="19"/>
      <c r="DM135" s="19"/>
      <c r="DN135" s="26"/>
      <c r="DO135" s="20" t="str">
        <f t="shared" si="422"/>
        <v xml:space="preserve"> </v>
      </c>
      <c r="DP135" s="20" t="str">
        <f t="shared" si="423"/>
        <v xml:space="preserve"> </v>
      </c>
      <c r="DQ135" s="19">
        <v>75998</v>
      </c>
      <c r="DR135" s="19">
        <v>75998</v>
      </c>
      <c r="DS135" s="26">
        <v>96515</v>
      </c>
      <c r="DT135" s="20">
        <f t="shared" si="424"/>
        <v>1</v>
      </c>
      <c r="DU135" s="20">
        <f t="shared" si="425"/>
        <v>0.78742164430399419</v>
      </c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</row>
    <row r="136" spans="1:144" s="11" customFormat="1" ht="15.75" customHeight="1" outlineLevel="1" x14ac:dyDescent="0.25">
      <c r="A136" s="10">
        <v>111</v>
      </c>
      <c r="B136" s="6" t="s">
        <v>47</v>
      </c>
      <c r="C136" s="19">
        <f t="shared" si="559"/>
        <v>1061554.3400000001</v>
      </c>
      <c r="D136" s="19">
        <f t="shared" si="560"/>
        <v>1072097.3799999999</v>
      </c>
      <c r="E136" s="19">
        <v>1059294.46</v>
      </c>
      <c r="F136" s="20">
        <f>IF(D136&lt;=0," ",IF(D136/C136*100&gt;200,"СВ.200",D136/C136))</f>
        <v>1.0099317007172708</v>
      </c>
      <c r="G136" s="20">
        <f t="shared" si="569"/>
        <v>1.0120862710827354</v>
      </c>
      <c r="H136" s="19">
        <f t="shared" si="561"/>
        <v>967903</v>
      </c>
      <c r="I136" s="19">
        <f t="shared" si="562"/>
        <v>962798.49</v>
      </c>
      <c r="J136" s="16">
        <v>959412.62</v>
      </c>
      <c r="K136" s="20">
        <f t="shared" si="563"/>
        <v>0.99472621739988409</v>
      </c>
      <c r="L136" s="20">
        <f t="shared" si="564"/>
        <v>1.0035291072156212</v>
      </c>
      <c r="M136" s="19">
        <v>537903</v>
      </c>
      <c r="N136" s="19">
        <v>525729.11</v>
      </c>
      <c r="O136" s="25">
        <v>449717.63</v>
      </c>
      <c r="P136" s="20">
        <f t="shared" si="382"/>
        <v>0.97736787115892643</v>
      </c>
      <c r="Q136" s="20">
        <f t="shared" si="383"/>
        <v>1.1690204584596784</v>
      </c>
      <c r="R136" s="19"/>
      <c r="S136" s="19"/>
      <c r="T136" s="25"/>
      <c r="U136" s="20" t="str">
        <f t="shared" si="384"/>
        <v xml:space="preserve"> </v>
      </c>
      <c r="V136" s="20" t="str">
        <f t="shared" si="385"/>
        <v xml:space="preserve"> </v>
      </c>
      <c r="W136" s="19"/>
      <c r="X136" s="19"/>
      <c r="Y136" s="25">
        <v>-276.48</v>
      </c>
      <c r="Z136" s="20" t="str">
        <f t="shared" si="386"/>
        <v xml:space="preserve"> </v>
      </c>
      <c r="AA136" s="20">
        <f t="shared" si="387"/>
        <v>0</v>
      </c>
      <c r="AB136" s="19">
        <v>131000</v>
      </c>
      <c r="AC136" s="19">
        <v>137574.18</v>
      </c>
      <c r="AD136" s="25">
        <v>122097.82</v>
      </c>
      <c r="AE136" s="20">
        <f t="shared" si="388"/>
        <v>1.0501845801526717</v>
      </c>
      <c r="AF136" s="20">
        <f t="shared" si="389"/>
        <v>1.1267537782410857</v>
      </c>
      <c r="AG136" s="19">
        <v>299000</v>
      </c>
      <c r="AH136" s="19">
        <v>299495.2</v>
      </c>
      <c r="AI136" s="25">
        <v>387873.65</v>
      </c>
      <c r="AJ136" s="20">
        <f t="shared" si="390"/>
        <v>1.0016561872909699</v>
      </c>
      <c r="AK136" s="20">
        <f t="shared" si="391"/>
        <v>0.77214629042215166</v>
      </c>
      <c r="AL136" s="19"/>
      <c r="AM136" s="19"/>
      <c r="AN136" s="25"/>
      <c r="AO136" s="20" t="str">
        <f t="shared" si="392"/>
        <v xml:space="preserve"> </v>
      </c>
      <c r="AP136" s="20" t="str">
        <f t="shared" si="393"/>
        <v xml:space="preserve"> </v>
      </c>
      <c r="AQ136" s="19">
        <f t="shared" si="565"/>
        <v>93651.34</v>
      </c>
      <c r="AR136" s="19">
        <f t="shared" si="566"/>
        <v>109298.89</v>
      </c>
      <c r="AS136" s="34">
        <v>99881.84</v>
      </c>
      <c r="AT136" s="20">
        <f t="shared" si="394"/>
        <v>1.1670830337291491</v>
      </c>
      <c r="AU136" s="20">
        <f t="shared" si="395"/>
        <v>1.0942819034971722</v>
      </c>
      <c r="AV136" s="19"/>
      <c r="AW136" s="19"/>
      <c r="AX136" s="25"/>
      <c r="AY136" s="20" t="str">
        <f t="shared" si="396"/>
        <v xml:space="preserve"> </v>
      </c>
      <c r="AZ136" s="20" t="str">
        <f t="shared" si="397"/>
        <v xml:space="preserve"> </v>
      </c>
      <c r="BA136" s="19">
        <v>81053.81</v>
      </c>
      <c r="BB136" s="19">
        <v>96701.36</v>
      </c>
      <c r="BC136" s="25">
        <v>66443.75</v>
      </c>
      <c r="BD136" s="20">
        <f t="shared" si="398"/>
        <v>1.1930513815451735</v>
      </c>
      <c r="BE136" s="20">
        <f t="shared" si="399"/>
        <v>1.4553868497789484</v>
      </c>
      <c r="BF136" s="19"/>
      <c r="BG136" s="19"/>
      <c r="BH136" s="25"/>
      <c r="BI136" s="20" t="str">
        <f t="shared" si="400"/>
        <v xml:space="preserve"> </v>
      </c>
      <c r="BJ136" s="20" t="str">
        <f t="shared" si="401"/>
        <v xml:space="preserve"> </v>
      </c>
      <c r="BK136" s="19"/>
      <c r="BL136" s="19"/>
      <c r="BM136" s="25"/>
      <c r="BN136" s="20" t="str">
        <f t="shared" si="402"/>
        <v xml:space="preserve"> </v>
      </c>
      <c r="BO136" s="20" t="str">
        <f t="shared" si="403"/>
        <v xml:space="preserve"> </v>
      </c>
      <c r="BP136" s="19"/>
      <c r="BQ136" s="19"/>
      <c r="BR136" s="25"/>
      <c r="BS136" s="20" t="str">
        <f t="shared" si="404"/>
        <v xml:space="preserve"> </v>
      </c>
      <c r="BT136" s="20" t="str">
        <f t="shared" si="405"/>
        <v xml:space="preserve"> </v>
      </c>
      <c r="BU136" s="19"/>
      <c r="BV136" s="19"/>
      <c r="BW136" s="25"/>
      <c r="BX136" s="20" t="str">
        <f t="shared" si="406"/>
        <v xml:space="preserve"> </v>
      </c>
      <c r="BY136" s="20" t="str">
        <f t="shared" si="407"/>
        <v xml:space="preserve"> </v>
      </c>
      <c r="BZ136" s="19"/>
      <c r="CA136" s="19"/>
      <c r="CB136" s="25"/>
      <c r="CC136" s="20" t="str">
        <f t="shared" si="408"/>
        <v xml:space="preserve"> </v>
      </c>
      <c r="CD136" s="20" t="str">
        <f t="shared" si="409"/>
        <v xml:space="preserve"> </v>
      </c>
      <c r="CE136" s="19">
        <f t="shared" si="567"/>
        <v>0</v>
      </c>
      <c r="CF136" s="19">
        <f t="shared" si="568"/>
        <v>0</v>
      </c>
      <c r="CG136" s="19"/>
      <c r="CH136" s="20" t="str">
        <f t="shared" si="410"/>
        <v xml:space="preserve"> </v>
      </c>
      <c r="CI136" s="20" t="str">
        <f t="shared" si="411"/>
        <v xml:space="preserve"> </v>
      </c>
      <c r="CJ136" s="19"/>
      <c r="CK136" s="19"/>
      <c r="CL136" s="25"/>
      <c r="CM136" s="20" t="str">
        <f t="shared" si="412"/>
        <v xml:space="preserve"> </v>
      </c>
      <c r="CN136" s="20" t="str">
        <f t="shared" si="413"/>
        <v xml:space="preserve"> </v>
      </c>
      <c r="CO136" s="19"/>
      <c r="CP136" s="19"/>
      <c r="CQ136" s="25"/>
      <c r="CR136" s="20" t="str">
        <f t="shared" si="414"/>
        <v xml:space="preserve"> </v>
      </c>
      <c r="CS136" s="20" t="str">
        <f t="shared" si="415"/>
        <v xml:space="preserve"> </v>
      </c>
      <c r="CT136" s="19"/>
      <c r="CU136" s="19"/>
      <c r="CV136" s="25"/>
      <c r="CW136" s="20" t="str">
        <f t="shared" si="416"/>
        <v xml:space="preserve"> </v>
      </c>
      <c r="CX136" s="20" t="str">
        <f t="shared" si="417"/>
        <v xml:space="preserve"> </v>
      </c>
      <c r="CY136" s="19"/>
      <c r="CZ136" s="19"/>
      <c r="DA136" s="25"/>
      <c r="DB136" s="20" t="str">
        <f t="shared" si="418"/>
        <v xml:space="preserve"> </v>
      </c>
      <c r="DC136" s="20" t="str">
        <f t="shared" si="419"/>
        <v xml:space="preserve"> </v>
      </c>
      <c r="DD136" s="19"/>
      <c r="DE136" s="19"/>
      <c r="DF136" s="25"/>
      <c r="DG136" s="20" t="str">
        <f t="shared" si="420"/>
        <v xml:space="preserve"> </v>
      </c>
      <c r="DH136" s="20" t="str">
        <f t="shared" si="421"/>
        <v xml:space="preserve"> </v>
      </c>
      <c r="DI136" s="19"/>
      <c r="DJ136" s="25"/>
      <c r="DK136" s="42" t="str">
        <f t="shared" si="570"/>
        <v xml:space="preserve"> </v>
      </c>
      <c r="DL136" s="19"/>
      <c r="DM136" s="19"/>
      <c r="DN136" s="25"/>
      <c r="DO136" s="20" t="str">
        <f t="shared" si="422"/>
        <v xml:space="preserve"> </v>
      </c>
      <c r="DP136" s="20" t="str">
        <f t="shared" si="423"/>
        <v xml:space="preserve"> </v>
      </c>
      <c r="DQ136" s="19">
        <v>12597.53</v>
      </c>
      <c r="DR136" s="19">
        <v>12597.53</v>
      </c>
      <c r="DS136" s="25">
        <v>33438.089999999997</v>
      </c>
      <c r="DT136" s="20">
        <f t="shared" si="424"/>
        <v>1</v>
      </c>
      <c r="DU136" s="20">
        <f t="shared" si="425"/>
        <v>0.37674191318941969</v>
      </c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</row>
    <row r="137" spans="1:144" s="11" customFormat="1" ht="15.75" customHeight="1" outlineLevel="1" x14ac:dyDescent="0.25">
      <c r="A137" s="10">
        <f t="shared" ref="A137" si="571">A136+1</f>
        <v>112</v>
      </c>
      <c r="B137" s="6" t="s">
        <v>68</v>
      </c>
      <c r="C137" s="19">
        <f t="shared" si="559"/>
        <v>633999.77999999991</v>
      </c>
      <c r="D137" s="19">
        <f t="shared" si="560"/>
        <v>597842.79</v>
      </c>
      <c r="E137" s="19">
        <v>789980.82</v>
      </c>
      <c r="F137" s="20">
        <f>IF(D137&lt;=0," ",IF(D137/C137*100&gt;200,"СВ.200",D137/C137))</f>
        <v>0.94297002752903181</v>
      </c>
      <c r="G137" s="20">
        <f t="shared" si="569"/>
        <v>0.75678139881927775</v>
      </c>
      <c r="H137" s="19">
        <f t="shared" si="561"/>
        <v>612788.65999999992</v>
      </c>
      <c r="I137" s="19">
        <f t="shared" si="562"/>
        <v>576631.67000000004</v>
      </c>
      <c r="J137" s="16">
        <v>758409.19</v>
      </c>
      <c r="K137" s="20">
        <f t="shared" si="563"/>
        <v>0.94099598709936982</v>
      </c>
      <c r="L137" s="20">
        <f t="shared" si="564"/>
        <v>0.76031735585904503</v>
      </c>
      <c r="M137" s="19">
        <v>50085.48</v>
      </c>
      <c r="N137" s="19">
        <v>56664.79</v>
      </c>
      <c r="O137" s="25">
        <v>48855.13</v>
      </c>
      <c r="P137" s="20">
        <f t="shared" si="382"/>
        <v>1.1313616241673234</v>
      </c>
      <c r="Q137" s="20">
        <f t="shared" si="383"/>
        <v>1.1598534278795287</v>
      </c>
      <c r="R137" s="19"/>
      <c r="S137" s="19"/>
      <c r="T137" s="25"/>
      <c r="U137" s="20" t="str">
        <f t="shared" si="384"/>
        <v xml:space="preserve"> </v>
      </c>
      <c r="V137" s="20" t="str">
        <f t="shared" si="385"/>
        <v xml:space="preserve"> </v>
      </c>
      <c r="W137" s="19"/>
      <c r="X137" s="19"/>
      <c r="Y137" s="25">
        <v>-416.4</v>
      </c>
      <c r="Z137" s="20" t="str">
        <f t="shared" si="386"/>
        <v xml:space="preserve"> </v>
      </c>
      <c r="AA137" s="20">
        <f t="shared" si="387"/>
        <v>0</v>
      </c>
      <c r="AB137" s="19">
        <v>238450</v>
      </c>
      <c r="AC137" s="19">
        <v>241631.42</v>
      </c>
      <c r="AD137" s="25">
        <v>155424.85</v>
      </c>
      <c r="AE137" s="20">
        <f t="shared" si="388"/>
        <v>1.0133420842944014</v>
      </c>
      <c r="AF137" s="20">
        <f t="shared" si="389"/>
        <v>1.5546511384762476</v>
      </c>
      <c r="AG137" s="19">
        <v>324253.18</v>
      </c>
      <c r="AH137" s="19">
        <v>278335.46000000002</v>
      </c>
      <c r="AI137" s="25">
        <v>554545.61</v>
      </c>
      <c r="AJ137" s="20">
        <f t="shared" si="390"/>
        <v>0.8583892993740263</v>
      </c>
      <c r="AK137" s="20">
        <f t="shared" si="391"/>
        <v>0.50191626257757238</v>
      </c>
      <c r="AL137" s="19"/>
      <c r="AM137" s="19"/>
      <c r="AN137" s="25"/>
      <c r="AO137" s="20" t="str">
        <f t="shared" si="392"/>
        <v xml:space="preserve"> </v>
      </c>
      <c r="AP137" s="20" t="str">
        <f t="shared" si="393"/>
        <v xml:space="preserve"> </v>
      </c>
      <c r="AQ137" s="19">
        <f t="shared" si="565"/>
        <v>21211.120000000003</v>
      </c>
      <c r="AR137" s="19">
        <f t="shared" si="566"/>
        <v>21211.120000000003</v>
      </c>
      <c r="AS137" s="34">
        <v>31571.63</v>
      </c>
      <c r="AT137" s="20">
        <f t="shared" si="394"/>
        <v>1</v>
      </c>
      <c r="AU137" s="20">
        <f t="shared" si="395"/>
        <v>0.67184114345695811</v>
      </c>
      <c r="AV137" s="19"/>
      <c r="AW137" s="19"/>
      <c r="AX137" s="25"/>
      <c r="AY137" s="20" t="str">
        <f t="shared" si="396"/>
        <v xml:space="preserve"> </v>
      </c>
      <c r="AZ137" s="20" t="str">
        <f t="shared" si="397"/>
        <v xml:space="preserve"> </v>
      </c>
      <c r="BA137" s="19">
        <v>9211.34</v>
      </c>
      <c r="BB137" s="19">
        <v>9211.34</v>
      </c>
      <c r="BC137" s="25">
        <v>10517.43</v>
      </c>
      <c r="BD137" s="20">
        <f t="shared" si="398"/>
        <v>1</v>
      </c>
      <c r="BE137" s="20">
        <f t="shared" si="399"/>
        <v>0.87581662060027976</v>
      </c>
      <c r="BF137" s="19"/>
      <c r="BG137" s="19"/>
      <c r="BH137" s="25"/>
      <c r="BI137" s="20" t="str">
        <f t="shared" si="400"/>
        <v xml:space="preserve"> </v>
      </c>
      <c r="BJ137" s="20" t="str">
        <f t="shared" si="401"/>
        <v xml:space="preserve"> </v>
      </c>
      <c r="BK137" s="19"/>
      <c r="BL137" s="19"/>
      <c r="BM137" s="25"/>
      <c r="BN137" s="20" t="str">
        <f t="shared" si="402"/>
        <v xml:space="preserve"> </v>
      </c>
      <c r="BO137" s="20" t="str">
        <f t="shared" si="403"/>
        <v xml:space="preserve"> </v>
      </c>
      <c r="BP137" s="19"/>
      <c r="BQ137" s="19"/>
      <c r="BR137" s="25"/>
      <c r="BS137" s="20" t="str">
        <f t="shared" si="404"/>
        <v xml:space="preserve"> </v>
      </c>
      <c r="BT137" s="20" t="str">
        <f t="shared" si="405"/>
        <v xml:space="preserve"> </v>
      </c>
      <c r="BU137" s="19"/>
      <c r="BV137" s="19"/>
      <c r="BW137" s="25"/>
      <c r="BX137" s="20" t="str">
        <f t="shared" si="406"/>
        <v xml:space="preserve"> </v>
      </c>
      <c r="BY137" s="20" t="str">
        <f t="shared" si="407"/>
        <v xml:space="preserve"> </v>
      </c>
      <c r="BZ137" s="19"/>
      <c r="CA137" s="19"/>
      <c r="CB137" s="25"/>
      <c r="CC137" s="20" t="str">
        <f t="shared" si="408"/>
        <v xml:space="preserve"> </v>
      </c>
      <c r="CD137" s="20" t="str">
        <f t="shared" si="409"/>
        <v xml:space="preserve"> </v>
      </c>
      <c r="CE137" s="19">
        <f t="shared" si="567"/>
        <v>0</v>
      </c>
      <c r="CF137" s="19">
        <f t="shared" si="568"/>
        <v>0</v>
      </c>
      <c r="CG137" s="19"/>
      <c r="CH137" s="20" t="str">
        <f t="shared" si="410"/>
        <v xml:space="preserve"> </v>
      </c>
      <c r="CI137" s="20" t="str">
        <f t="shared" si="411"/>
        <v xml:space="preserve"> </v>
      </c>
      <c r="CJ137" s="19"/>
      <c r="CK137" s="19"/>
      <c r="CL137" s="25"/>
      <c r="CM137" s="20" t="str">
        <f t="shared" si="412"/>
        <v xml:space="preserve"> </v>
      </c>
      <c r="CN137" s="20" t="str">
        <f t="shared" si="413"/>
        <v xml:space="preserve"> </v>
      </c>
      <c r="CO137" s="19"/>
      <c r="CP137" s="19"/>
      <c r="CQ137" s="25"/>
      <c r="CR137" s="20" t="str">
        <f t="shared" si="414"/>
        <v xml:space="preserve"> </v>
      </c>
      <c r="CS137" s="20" t="str">
        <f t="shared" si="415"/>
        <v xml:space="preserve"> </v>
      </c>
      <c r="CT137" s="19"/>
      <c r="CU137" s="19"/>
      <c r="CV137" s="25"/>
      <c r="CW137" s="20" t="str">
        <f t="shared" si="416"/>
        <v xml:space="preserve"> </v>
      </c>
      <c r="CX137" s="20" t="str">
        <f t="shared" si="417"/>
        <v xml:space="preserve"> </v>
      </c>
      <c r="CY137" s="19"/>
      <c r="CZ137" s="19"/>
      <c r="DA137" s="25"/>
      <c r="DB137" s="20" t="str">
        <f t="shared" si="418"/>
        <v xml:space="preserve"> </v>
      </c>
      <c r="DC137" s="20" t="str">
        <f t="shared" si="419"/>
        <v xml:space="preserve"> </v>
      </c>
      <c r="DD137" s="19"/>
      <c r="DE137" s="19"/>
      <c r="DF137" s="25"/>
      <c r="DG137" s="20" t="str">
        <f t="shared" si="420"/>
        <v xml:space="preserve"> </v>
      </c>
      <c r="DH137" s="20" t="str">
        <f t="shared" si="421"/>
        <v xml:space="preserve"> </v>
      </c>
      <c r="DI137" s="19"/>
      <c r="DJ137" s="25"/>
      <c r="DK137" s="42" t="str">
        <f t="shared" si="570"/>
        <v xml:space="preserve"> </v>
      </c>
      <c r="DL137" s="19"/>
      <c r="DM137" s="19"/>
      <c r="DN137" s="25"/>
      <c r="DO137" s="20" t="str">
        <f t="shared" si="422"/>
        <v xml:space="preserve"> </v>
      </c>
      <c r="DP137" s="20" t="str">
        <f t="shared" si="423"/>
        <v xml:space="preserve"> </v>
      </c>
      <c r="DQ137" s="19">
        <v>11999.78</v>
      </c>
      <c r="DR137" s="19">
        <v>11999.78</v>
      </c>
      <c r="DS137" s="25">
        <v>21054.2</v>
      </c>
      <c r="DT137" s="20">
        <f t="shared" si="424"/>
        <v>1</v>
      </c>
      <c r="DU137" s="20">
        <f t="shared" si="425"/>
        <v>0.56994708894187385</v>
      </c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  <c r="EG137" s="55"/>
      <c r="EH137" s="55"/>
      <c r="EI137" s="55"/>
      <c r="EJ137" s="55"/>
      <c r="EK137" s="55"/>
      <c r="EL137" s="55"/>
      <c r="EM137" s="55"/>
      <c r="EN137" s="55"/>
    </row>
    <row r="138" spans="1:144" s="13" customFormat="1" ht="15.75" x14ac:dyDescent="0.25">
      <c r="A138" s="12"/>
      <c r="B138" s="5" t="s">
        <v>142</v>
      </c>
      <c r="C138" s="37">
        <f>SUM(C139:C142)</f>
        <v>42921538.590000004</v>
      </c>
      <c r="D138" s="37">
        <f>SUM(D139:D142)</f>
        <v>45207151.079999998</v>
      </c>
      <c r="E138" s="21">
        <v>39392809.979999997</v>
      </c>
      <c r="F138" s="18">
        <f>IF(D138&lt;=0," ",IF(D138/C138*100&gt;200,"СВ.200",D138/C138))</f>
        <v>1.053250944982026</v>
      </c>
      <c r="G138" s="18">
        <f t="shared" si="569"/>
        <v>1.147599044164455</v>
      </c>
      <c r="H138" s="37">
        <f>SUM(H139:H142)</f>
        <v>40071246.219999999</v>
      </c>
      <c r="I138" s="37">
        <f>SUM(I139:I142)</f>
        <v>42420672.54999999</v>
      </c>
      <c r="J138" s="37">
        <v>36904722.599999994</v>
      </c>
      <c r="K138" s="18">
        <f t="shared" si="549"/>
        <v>1.0586312269177036</v>
      </c>
      <c r="L138" s="18">
        <f t="shared" si="550"/>
        <v>1.149464609442695</v>
      </c>
      <c r="M138" s="37">
        <f>SUM(M139:M142)</f>
        <v>29912445.699999999</v>
      </c>
      <c r="N138" s="37">
        <f>SUM(N139:N142)</f>
        <v>31998575.879999999</v>
      </c>
      <c r="O138" s="37">
        <v>26741143.460000001</v>
      </c>
      <c r="P138" s="18">
        <f t="shared" si="382"/>
        <v>1.0697412107629836</v>
      </c>
      <c r="Q138" s="18">
        <f t="shared" si="383"/>
        <v>1.1966046226805589</v>
      </c>
      <c r="R138" s="37">
        <f>SUM(R139:R142)</f>
        <v>3922000</v>
      </c>
      <c r="S138" s="37">
        <f>SUM(S139:S142)</f>
        <v>4000450.09</v>
      </c>
      <c r="T138" s="37">
        <v>3725882.77</v>
      </c>
      <c r="U138" s="18">
        <f t="shared" si="384"/>
        <v>1.0200025726670066</v>
      </c>
      <c r="V138" s="18">
        <f t="shared" si="385"/>
        <v>1.073691883762623</v>
      </c>
      <c r="W138" s="37">
        <f>SUM(W139:W142)</f>
        <v>115000</v>
      </c>
      <c r="X138" s="37">
        <f>SUM(X139:X142)</f>
        <v>112947.3</v>
      </c>
      <c r="Y138" s="37">
        <v>110279.7</v>
      </c>
      <c r="Z138" s="18">
        <f t="shared" si="386"/>
        <v>0.98215043478260877</v>
      </c>
      <c r="AA138" s="18">
        <f t="shared" si="387"/>
        <v>1.0241894020386346</v>
      </c>
      <c r="AB138" s="37">
        <f>SUM(AB139:AB142)</f>
        <v>2245800</v>
      </c>
      <c r="AC138" s="37">
        <f>SUM(AC139:AC142)</f>
        <v>2620495.1900000004</v>
      </c>
      <c r="AD138" s="37">
        <v>2448252.0499999998</v>
      </c>
      <c r="AE138" s="18">
        <f t="shared" si="388"/>
        <v>1.1668426351411525</v>
      </c>
      <c r="AF138" s="18">
        <f t="shared" si="389"/>
        <v>1.0703535160932474</v>
      </c>
      <c r="AG138" s="37">
        <f>SUM(AG139:AG142)</f>
        <v>3876000.52</v>
      </c>
      <c r="AH138" s="37">
        <f>SUM(AH139:AH142)</f>
        <v>3688204.0900000003</v>
      </c>
      <c r="AI138" s="37">
        <v>3879164.62</v>
      </c>
      <c r="AJ138" s="18">
        <f t="shared" si="390"/>
        <v>0.9515489151688763</v>
      </c>
      <c r="AK138" s="18">
        <f t="shared" si="391"/>
        <v>0.95077276973102531</v>
      </c>
      <c r="AL138" s="37">
        <f>SUM(AL139:AL142)</f>
        <v>0</v>
      </c>
      <c r="AM138" s="37">
        <f>SUM(AM139:AM142)</f>
        <v>0</v>
      </c>
      <c r="AN138" s="37">
        <v>0</v>
      </c>
      <c r="AO138" s="18" t="str">
        <f t="shared" si="392"/>
        <v xml:space="preserve"> </v>
      </c>
      <c r="AP138" s="18" t="str">
        <f t="shared" si="393"/>
        <v xml:space="preserve"> </v>
      </c>
      <c r="AQ138" s="37">
        <f>SUM(AQ139:AQ142)</f>
        <v>2850292.37</v>
      </c>
      <c r="AR138" s="37">
        <f>SUM(AR139:AR142)</f>
        <v>2786478.53</v>
      </c>
      <c r="AS138" s="37">
        <v>2488087.3800000004</v>
      </c>
      <c r="AT138" s="18">
        <f t="shared" si="394"/>
        <v>0.97761147569573703</v>
      </c>
      <c r="AU138" s="18">
        <f t="shared" si="395"/>
        <v>1.1199279223063296</v>
      </c>
      <c r="AV138" s="37">
        <f>SUM(AV139:AV142)</f>
        <v>150000</v>
      </c>
      <c r="AW138" s="37">
        <f>SUM(AW139:AW142)</f>
        <v>285250.17</v>
      </c>
      <c r="AX138" s="37">
        <v>328805.96000000002</v>
      </c>
      <c r="AY138" s="18">
        <f t="shared" si="396"/>
        <v>1.9016677999999998</v>
      </c>
      <c r="AZ138" s="18">
        <f t="shared" si="397"/>
        <v>0.86753345346903066</v>
      </c>
      <c r="BA138" s="37">
        <f>SUM(BA139:BA142)</f>
        <v>355557.38</v>
      </c>
      <c r="BB138" s="37">
        <f>SUM(BB139:BB142)</f>
        <v>345549.88</v>
      </c>
      <c r="BC138" s="37">
        <v>440776.93</v>
      </c>
      <c r="BD138" s="18">
        <f t="shared" si="398"/>
        <v>0.97185405067390251</v>
      </c>
      <c r="BE138" s="18">
        <f t="shared" si="399"/>
        <v>0.78395636541141123</v>
      </c>
      <c r="BF138" s="37">
        <f>SUM(BF139:BF142)</f>
        <v>10080</v>
      </c>
      <c r="BG138" s="37">
        <f>SUM(BG139:BG142)</f>
        <v>10080</v>
      </c>
      <c r="BH138" s="37">
        <v>5292.72</v>
      </c>
      <c r="BI138" s="18">
        <f t="shared" si="400"/>
        <v>1</v>
      </c>
      <c r="BJ138" s="18">
        <f t="shared" si="401"/>
        <v>1.9045027887362262</v>
      </c>
      <c r="BK138" s="37">
        <f>SUM(BK139:BK142)</f>
        <v>0</v>
      </c>
      <c r="BL138" s="37">
        <f>SUM(BL139:BL142)</f>
        <v>0</v>
      </c>
      <c r="BM138" s="37">
        <v>0</v>
      </c>
      <c r="BN138" s="18" t="str">
        <f t="shared" si="402"/>
        <v xml:space="preserve"> </v>
      </c>
      <c r="BO138" s="18" t="str">
        <f t="shared" si="403"/>
        <v xml:space="preserve"> </v>
      </c>
      <c r="BP138" s="37">
        <f>SUM(BP139:BP142)</f>
        <v>1250982.94</v>
      </c>
      <c r="BQ138" s="37">
        <f>SUM(BQ139:BQ142)</f>
        <v>882722.68</v>
      </c>
      <c r="BR138" s="37">
        <v>900204.34</v>
      </c>
      <c r="BS138" s="18">
        <f t="shared" si="404"/>
        <v>0.70562327572588646</v>
      </c>
      <c r="BT138" s="18">
        <f t="shared" si="405"/>
        <v>0.98058034245869119</v>
      </c>
      <c r="BU138" s="37">
        <f>SUM(BU139:BU142)</f>
        <v>207203</v>
      </c>
      <c r="BV138" s="37">
        <f>SUM(BV139:BV142)</f>
        <v>208416.87</v>
      </c>
      <c r="BW138" s="37">
        <v>245342.75</v>
      </c>
      <c r="BX138" s="18">
        <f t="shared" si="406"/>
        <v>1.005858361124115</v>
      </c>
      <c r="BY138" s="18">
        <f t="shared" si="407"/>
        <v>0.8494926791193137</v>
      </c>
      <c r="BZ138" s="37">
        <f>SUM(BZ139:BZ142)</f>
        <v>1000</v>
      </c>
      <c r="CA138" s="37">
        <f>SUM(CA139:CA142)</f>
        <v>168</v>
      </c>
      <c r="CB138" s="37">
        <v>306730.94</v>
      </c>
      <c r="CC138" s="18">
        <f t="shared" si="408"/>
        <v>0.16800000000000001</v>
      </c>
      <c r="CD138" s="18">
        <f t="shared" si="409"/>
        <v>5.4771129381339884E-4</v>
      </c>
      <c r="CE138" s="37">
        <f>SUM(CE139:CE142)</f>
        <v>642694.73</v>
      </c>
      <c r="CF138" s="37">
        <f>SUM(CF139:CF142)</f>
        <v>826516.61</v>
      </c>
      <c r="CG138" s="21">
        <v>153574.54</v>
      </c>
      <c r="CH138" s="18">
        <f t="shared" si="410"/>
        <v>1.2860174067398997</v>
      </c>
      <c r="CI138" s="18" t="str">
        <f t="shared" si="411"/>
        <v>св.200</v>
      </c>
      <c r="CJ138" s="37">
        <f>SUM(CJ139:CJ142)</f>
        <v>642694.73</v>
      </c>
      <c r="CK138" s="37">
        <f>SUM(CK139:CK142)</f>
        <v>826516.61</v>
      </c>
      <c r="CL138" s="37">
        <v>153574.54</v>
      </c>
      <c r="CM138" s="18">
        <f t="shared" si="412"/>
        <v>1.2860174067398997</v>
      </c>
      <c r="CN138" s="18" t="str">
        <f t="shared" si="413"/>
        <v>св.200</v>
      </c>
      <c r="CO138" s="37">
        <f>SUM(CO139:CO142)</f>
        <v>0</v>
      </c>
      <c r="CP138" s="37">
        <f>SUM(CP139:CP142)</f>
        <v>0</v>
      </c>
      <c r="CQ138" s="37">
        <v>0</v>
      </c>
      <c r="CR138" s="18" t="str">
        <f t="shared" si="414"/>
        <v xml:space="preserve"> </v>
      </c>
      <c r="CS138" s="18" t="str">
        <f t="shared" si="415"/>
        <v xml:space="preserve"> </v>
      </c>
      <c r="CT138" s="37">
        <f>SUM(CT139:CT142)</f>
        <v>0</v>
      </c>
      <c r="CU138" s="37">
        <f>SUM(CU139:CU142)</f>
        <v>0</v>
      </c>
      <c r="CV138" s="37">
        <v>0</v>
      </c>
      <c r="CW138" s="18" t="str">
        <f t="shared" si="416"/>
        <v xml:space="preserve"> </v>
      </c>
      <c r="CX138" s="18" t="str">
        <f t="shared" si="417"/>
        <v xml:space="preserve"> </v>
      </c>
      <c r="CY138" s="37">
        <f>SUM(CY139:CY142)</f>
        <v>0</v>
      </c>
      <c r="CZ138" s="37">
        <f>SUM(CZ139:CZ142)</f>
        <v>0</v>
      </c>
      <c r="DA138" s="37">
        <v>0</v>
      </c>
      <c r="DB138" s="18" t="str">
        <f t="shared" si="418"/>
        <v xml:space="preserve"> </v>
      </c>
      <c r="DC138" s="18" t="str">
        <f t="shared" si="419"/>
        <v xml:space="preserve"> </v>
      </c>
      <c r="DD138" s="37">
        <f>SUM(DD139:DD142)</f>
        <v>0</v>
      </c>
      <c r="DE138" s="37">
        <f>SUM(DE139:DE142)</f>
        <v>0</v>
      </c>
      <c r="DF138" s="37">
        <v>0</v>
      </c>
      <c r="DG138" s="18" t="str">
        <f t="shared" si="420"/>
        <v xml:space="preserve"> </v>
      </c>
      <c r="DH138" s="18" t="str">
        <f t="shared" si="421"/>
        <v xml:space="preserve"> </v>
      </c>
      <c r="DI138" s="37">
        <f>SUM(DI139:DI142)</f>
        <v>-5209.95</v>
      </c>
      <c r="DJ138" s="37">
        <v>0</v>
      </c>
      <c r="DK138" s="18"/>
      <c r="DL138" s="37">
        <f>SUM(DL139:DL142)</f>
        <v>3945.21</v>
      </c>
      <c r="DM138" s="37">
        <f>SUM(DM139:DM142)</f>
        <v>3945.21</v>
      </c>
      <c r="DN138" s="37">
        <v>38909.199999999997</v>
      </c>
      <c r="DO138" s="18">
        <f t="shared" si="422"/>
        <v>1</v>
      </c>
      <c r="DP138" s="18">
        <f t="shared" si="423"/>
        <v>0.10139529982626218</v>
      </c>
      <c r="DQ138" s="37">
        <f>SUM(DQ139:DQ142)</f>
        <v>228829.11</v>
      </c>
      <c r="DR138" s="37">
        <f>SUM(DR139:DR142)</f>
        <v>223829.11</v>
      </c>
      <c r="DS138" s="37">
        <v>68450</v>
      </c>
      <c r="DT138" s="18">
        <f t="shared" si="424"/>
        <v>0.97814963314763581</v>
      </c>
      <c r="DU138" s="18" t="str">
        <f t="shared" si="425"/>
        <v>св.200</v>
      </c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J138" s="54"/>
      <c r="EK138" s="54"/>
      <c r="EL138" s="54"/>
      <c r="EM138" s="54"/>
      <c r="EN138" s="54"/>
    </row>
    <row r="139" spans="1:144" s="11" customFormat="1" ht="15.75" customHeight="1" outlineLevel="1" x14ac:dyDescent="0.25">
      <c r="A139" s="10">
        <v>113</v>
      </c>
      <c r="B139" s="6" t="s">
        <v>75</v>
      </c>
      <c r="C139" s="19">
        <f t="shared" ref="C139" si="572">H139+AQ139</f>
        <v>38197960.57</v>
      </c>
      <c r="D139" s="19">
        <f t="shared" ref="D139" si="573">I139+AR139</f>
        <v>41189824.449999996</v>
      </c>
      <c r="E139" s="19">
        <v>35132932.149999999</v>
      </c>
      <c r="F139" s="20">
        <f>IF(D139&lt;=0," ",IF(D139/C139*100&gt;200,"СВ.200",D139/C139))</f>
        <v>1.0783252256234264</v>
      </c>
      <c r="G139" s="20">
        <f t="shared" si="569"/>
        <v>1.1723992826485448</v>
      </c>
      <c r="H139" s="19">
        <f t="shared" ref="H139" si="574">M139+R139+W139+AB139+AG139+AL139</f>
        <v>36139282.899999999</v>
      </c>
      <c r="I139" s="19">
        <f t="shared" ref="I139" si="575">N139+S139+X139+AC139+AH139+AM139</f>
        <v>39185334.989999995</v>
      </c>
      <c r="J139" s="16">
        <v>33375134.59</v>
      </c>
      <c r="K139" s="20">
        <f t="shared" si="549"/>
        <v>1.0842864563314287</v>
      </c>
      <c r="L139" s="20">
        <f t="shared" si="550"/>
        <v>1.1740876994617686</v>
      </c>
      <c r="M139" s="19">
        <v>28804282.899999999</v>
      </c>
      <c r="N139" s="19">
        <v>30991891.149999999</v>
      </c>
      <c r="O139" s="25">
        <v>25611708.449999999</v>
      </c>
      <c r="P139" s="20">
        <f t="shared" si="382"/>
        <v>1.0759473255277603</v>
      </c>
      <c r="Q139" s="20">
        <f t="shared" si="383"/>
        <v>1.2100673100548276</v>
      </c>
      <c r="R139" s="19">
        <v>3922000</v>
      </c>
      <c r="S139" s="19">
        <v>4000450.09</v>
      </c>
      <c r="T139" s="25">
        <v>3725882.77</v>
      </c>
      <c r="U139" s="20">
        <f t="shared" si="384"/>
        <v>1.0200025726670066</v>
      </c>
      <c r="V139" s="20">
        <f t="shared" si="385"/>
        <v>1.073691883762623</v>
      </c>
      <c r="W139" s="19"/>
      <c r="X139" s="19"/>
      <c r="Y139" s="25"/>
      <c r="Z139" s="20" t="str">
        <f t="shared" si="386"/>
        <v xml:space="preserve"> </v>
      </c>
      <c r="AA139" s="20" t="str">
        <f t="shared" si="387"/>
        <v xml:space="preserve"> </v>
      </c>
      <c r="AB139" s="19">
        <v>1830000</v>
      </c>
      <c r="AC139" s="19">
        <v>2268958.48</v>
      </c>
      <c r="AD139" s="25">
        <v>2091260.28</v>
      </c>
      <c r="AE139" s="20">
        <f t="shared" si="388"/>
        <v>1.2398680218579234</v>
      </c>
      <c r="AF139" s="20">
        <f t="shared" si="389"/>
        <v>1.0849718237846511</v>
      </c>
      <c r="AG139" s="19">
        <v>1583000</v>
      </c>
      <c r="AH139" s="19">
        <v>1924035.27</v>
      </c>
      <c r="AI139" s="25">
        <v>1946283.09</v>
      </c>
      <c r="AJ139" s="20">
        <f t="shared" si="390"/>
        <v>1.2154360518003791</v>
      </c>
      <c r="AK139" s="20">
        <f t="shared" si="391"/>
        <v>0.98856907296050134</v>
      </c>
      <c r="AL139" s="19"/>
      <c r="AM139" s="19"/>
      <c r="AN139" s="25"/>
      <c r="AO139" s="20" t="str">
        <f t="shared" si="392"/>
        <v xml:space="preserve"> </v>
      </c>
      <c r="AP139" s="20" t="str">
        <f t="shared" si="393"/>
        <v xml:space="preserve"> </v>
      </c>
      <c r="AQ139" s="19">
        <f t="shared" ref="AQ139" si="576">AV139+BA139+BF139+BK139+BP139+BU139+BZ139+CE139+CT139+CY139+DD139+DL139+DQ139</f>
        <v>2058677.67</v>
      </c>
      <c r="AR139" s="19">
        <f t="shared" ref="AR139" si="577">AW139+BB139+BG139+BL139+BQ139+BV139+CA139+CF139+CU139+CZ139+DE139+DI139+DM139+DR139</f>
        <v>2004489.46</v>
      </c>
      <c r="AS139" s="34">
        <v>1757797.56</v>
      </c>
      <c r="AT139" s="20">
        <f t="shared" si="394"/>
        <v>0.97367814748775117</v>
      </c>
      <c r="AU139" s="20">
        <f t="shared" si="395"/>
        <v>1.140341473679142</v>
      </c>
      <c r="AV139" s="19">
        <v>150000</v>
      </c>
      <c r="AW139" s="19">
        <v>285250.17</v>
      </c>
      <c r="AX139" s="25">
        <v>328805.96000000002</v>
      </c>
      <c r="AY139" s="20">
        <f t="shared" si="396"/>
        <v>1.9016677999999998</v>
      </c>
      <c r="AZ139" s="20">
        <f t="shared" si="397"/>
        <v>0.86753345346903066</v>
      </c>
      <c r="BA139" s="19"/>
      <c r="BB139" s="19"/>
      <c r="BC139" s="25"/>
      <c r="BD139" s="20" t="str">
        <f t="shared" si="398"/>
        <v xml:space="preserve"> </v>
      </c>
      <c r="BE139" s="20" t="str">
        <f t="shared" si="399"/>
        <v xml:space="preserve"> </v>
      </c>
      <c r="BF139" s="19"/>
      <c r="BG139" s="19"/>
      <c r="BH139" s="25">
        <v>-4787.28</v>
      </c>
      <c r="BI139" s="20" t="str">
        <f t="shared" si="400"/>
        <v xml:space="preserve"> </v>
      </c>
      <c r="BJ139" s="20">
        <f t="shared" si="401"/>
        <v>0</v>
      </c>
      <c r="BK139" s="19"/>
      <c r="BL139" s="19"/>
      <c r="BM139" s="25"/>
      <c r="BN139" s="20" t="str">
        <f t="shared" si="402"/>
        <v xml:space="preserve"> </v>
      </c>
      <c r="BO139" s="20" t="str">
        <f t="shared" si="403"/>
        <v xml:space="preserve"> </v>
      </c>
      <c r="BP139" s="19">
        <v>1250982.94</v>
      </c>
      <c r="BQ139" s="19">
        <v>882722.68</v>
      </c>
      <c r="BR139" s="25">
        <v>900204.34</v>
      </c>
      <c r="BS139" s="20">
        <f t="shared" si="404"/>
        <v>0.70562327572588646</v>
      </c>
      <c r="BT139" s="20">
        <f t="shared" si="405"/>
        <v>0.98058034245869119</v>
      </c>
      <c r="BU139" s="19"/>
      <c r="BV139" s="19"/>
      <c r="BW139" s="25"/>
      <c r="BX139" s="20" t="str">
        <f t="shared" si="406"/>
        <v xml:space="preserve"> </v>
      </c>
      <c r="BY139" s="20" t="str">
        <f t="shared" si="407"/>
        <v xml:space="preserve"> </v>
      </c>
      <c r="BZ139" s="19"/>
      <c r="CA139" s="19"/>
      <c r="CB139" s="25">
        <v>375000</v>
      </c>
      <c r="CC139" s="20" t="str">
        <f t="shared" si="408"/>
        <v xml:space="preserve"> </v>
      </c>
      <c r="CD139" s="20">
        <f t="shared" si="409"/>
        <v>0</v>
      </c>
      <c r="CE139" s="19">
        <f t="shared" ref="CE139" si="578">CJ139+CO139</f>
        <v>642694.73</v>
      </c>
      <c r="CF139" s="19">
        <f t="shared" ref="CF139" si="579">CK139+CP139</f>
        <v>826516.61</v>
      </c>
      <c r="CG139" s="19">
        <v>153574.54</v>
      </c>
      <c r="CH139" s="20">
        <f t="shared" si="410"/>
        <v>1.2860174067398997</v>
      </c>
      <c r="CI139" s="20" t="str">
        <f t="shared" si="411"/>
        <v>св.200</v>
      </c>
      <c r="CJ139" s="19">
        <v>642694.73</v>
      </c>
      <c r="CK139" s="19">
        <v>826516.61</v>
      </c>
      <c r="CL139" s="25">
        <v>153574.54</v>
      </c>
      <c r="CM139" s="20">
        <f t="shared" si="412"/>
        <v>1.2860174067398997</v>
      </c>
      <c r="CN139" s="20" t="str">
        <f t="shared" si="413"/>
        <v>св.200</v>
      </c>
      <c r="CO139" s="19"/>
      <c r="CP139" s="19"/>
      <c r="CQ139" s="25"/>
      <c r="CR139" s="20" t="str">
        <f t="shared" si="414"/>
        <v xml:space="preserve"> </v>
      </c>
      <c r="CS139" s="20" t="str">
        <f t="shared" si="415"/>
        <v xml:space="preserve"> </v>
      </c>
      <c r="CT139" s="19"/>
      <c r="CU139" s="19"/>
      <c r="CV139" s="25"/>
      <c r="CW139" s="20" t="str">
        <f t="shared" si="416"/>
        <v xml:space="preserve"> </v>
      </c>
      <c r="CX139" s="20" t="str">
        <f t="shared" si="417"/>
        <v xml:space="preserve"> </v>
      </c>
      <c r="CY139" s="19"/>
      <c r="CZ139" s="19"/>
      <c r="DA139" s="25"/>
      <c r="DB139" s="20" t="str">
        <f t="shared" si="418"/>
        <v xml:space="preserve"> </v>
      </c>
      <c r="DC139" s="20" t="str">
        <f t="shared" si="419"/>
        <v xml:space="preserve"> </v>
      </c>
      <c r="DD139" s="19"/>
      <c r="DE139" s="19"/>
      <c r="DF139" s="25"/>
      <c r="DG139" s="20" t="str">
        <f t="shared" si="420"/>
        <v xml:space="preserve"> </v>
      </c>
      <c r="DH139" s="20" t="str">
        <f t="shared" si="421"/>
        <v xml:space="preserve"> </v>
      </c>
      <c r="DI139" s="19"/>
      <c r="DJ139" s="25"/>
      <c r="DK139" s="42" t="str">
        <f t="shared" si="570"/>
        <v xml:space="preserve"> </v>
      </c>
      <c r="DL139" s="19"/>
      <c r="DM139" s="19"/>
      <c r="DN139" s="25"/>
      <c r="DO139" s="20" t="str">
        <f t="shared" si="422"/>
        <v xml:space="preserve"> </v>
      </c>
      <c r="DP139" s="20" t="str">
        <f t="shared" si="423"/>
        <v xml:space="preserve"> </v>
      </c>
      <c r="DQ139" s="19">
        <v>15000</v>
      </c>
      <c r="DR139" s="19">
        <v>10000</v>
      </c>
      <c r="DS139" s="25">
        <v>5000</v>
      </c>
      <c r="DT139" s="20">
        <f t="shared" si="424"/>
        <v>0.66666666666666663</v>
      </c>
      <c r="DU139" s="20">
        <f t="shared" si="425"/>
        <v>2</v>
      </c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</row>
    <row r="140" spans="1:144" s="11" customFormat="1" ht="15.75" customHeight="1" outlineLevel="1" x14ac:dyDescent="0.25">
      <c r="A140" s="10">
        <v>114</v>
      </c>
      <c r="B140" s="6" t="s">
        <v>57</v>
      </c>
      <c r="C140" s="19">
        <f t="shared" ref="C140:C142" si="580">H140+AQ140</f>
        <v>2451413.17</v>
      </c>
      <c r="D140" s="19">
        <f t="shared" ref="D140:D142" si="581">I140+AR140</f>
        <v>1741991.9300000002</v>
      </c>
      <c r="E140" s="19">
        <v>1920383.21</v>
      </c>
      <c r="F140" s="20">
        <f>IF(D140&lt;=0," ",IF(D140/C140*100&gt;200,"СВ.200",D140/C140))</f>
        <v>0.71060723313320551</v>
      </c>
      <c r="G140" s="20">
        <f t="shared" si="569"/>
        <v>0.90710641549506166</v>
      </c>
      <c r="H140" s="19">
        <f t="shared" ref="H140:H142" si="582">M140+R140+W140+AB140+AG140+AL140</f>
        <v>1883217.52</v>
      </c>
      <c r="I140" s="19">
        <f t="shared" ref="I140:I142" si="583">N140+S140+X140+AC140+AH140+AM140</f>
        <v>1193098.05</v>
      </c>
      <c r="J140" s="16">
        <v>1429852.03</v>
      </c>
      <c r="K140" s="20">
        <f t="shared" ref="K140:K142" si="584">IF(I140&lt;=0," ",IF(I140/H140*100&gt;200,"СВ.200",I140/H140))</f>
        <v>0.6335423483103535</v>
      </c>
      <c r="L140" s="20">
        <f t="shared" ref="L140:L142" si="585">IF(J140=0," ",IF(I140/J140*100&gt;200,"св.200",I140/J140))</f>
        <v>0.83442064281294903</v>
      </c>
      <c r="M140" s="19">
        <v>442417</v>
      </c>
      <c r="N140" s="19">
        <v>350727.35</v>
      </c>
      <c r="O140" s="25">
        <v>310150.17</v>
      </c>
      <c r="P140" s="20">
        <f t="shared" si="382"/>
        <v>0.79275287794094706</v>
      </c>
      <c r="Q140" s="20">
        <f t="shared" si="383"/>
        <v>1.1308307520837406</v>
      </c>
      <c r="R140" s="19"/>
      <c r="S140" s="19"/>
      <c r="T140" s="25"/>
      <c r="U140" s="20" t="str">
        <f t="shared" si="384"/>
        <v xml:space="preserve"> </v>
      </c>
      <c r="V140" s="20" t="str">
        <f t="shared" si="385"/>
        <v xml:space="preserve"> </v>
      </c>
      <c r="W140" s="19">
        <v>90000</v>
      </c>
      <c r="X140" s="19">
        <v>89386.5</v>
      </c>
      <c r="Y140" s="25">
        <v>93721.2</v>
      </c>
      <c r="Z140" s="20">
        <f t="shared" si="386"/>
        <v>0.99318333333333331</v>
      </c>
      <c r="AA140" s="20">
        <f t="shared" si="387"/>
        <v>0.95374899169024729</v>
      </c>
      <c r="AB140" s="19">
        <v>167800</v>
      </c>
      <c r="AC140" s="19">
        <v>104909.64</v>
      </c>
      <c r="AD140" s="25">
        <v>114869.43</v>
      </c>
      <c r="AE140" s="20">
        <f t="shared" si="388"/>
        <v>0.62520643623361138</v>
      </c>
      <c r="AF140" s="20">
        <f t="shared" si="389"/>
        <v>0.91329468597519814</v>
      </c>
      <c r="AG140" s="19">
        <v>1183000.52</v>
      </c>
      <c r="AH140" s="19">
        <v>648074.56000000006</v>
      </c>
      <c r="AI140" s="25">
        <v>911111.23</v>
      </c>
      <c r="AJ140" s="20">
        <f t="shared" si="390"/>
        <v>0.54782271777868707</v>
      </c>
      <c r="AK140" s="20">
        <f t="shared" si="391"/>
        <v>0.71130125352532436</v>
      </c>
      <c r="AL140" s="19"/>
      <c r="AM140" s="19"/>
      <c r="AN140" s="25"/>
      <c r="AO140" s="20" t="str">
        <f t="shared" si="392"/>
        <v xml:space="preserve"> </v>
      </c>
      <c r="AP140" s="20" t="str">
        <f t="shared" si="393"/>
        <v xml:space="preserve"> </v>
      </c>
      <c r="AQ140" s="19">
        <f t="shared" ref="AQ140:AQ142" si="586">AV140+BA140+BF140+BK140+BP140+BU140+BZ140+CE140+CT140+CY140+DD140+DL140+DQ140</f>
        <v>568195.65</v>
      </c>
      <c r="AR140" s="19">
        <f t="shared" ref="AR140:AR142" si="587">AW140+BB140+BG140+BL140+BQ140+BV140+CA140+CF140+CU140+CZ140+DE140+DI140+DM140+DR140</f>
        <v>548893.88</v>
      </c>
      <c r="AS140" s="34">
        <v>490531.18000000005</v>
      </c>
      <c r="AT140" s="20">
        <f t="shared" si="394"/>
        <v>0.96602971177269659</v>
      </c>
      <c r="AU140" s="20">
        <f t="shared" si="395"/>
        <v>1.1189785733905844</v>
      </c>
      <c r="AV140" s="19"/>
      <c r="AW140" s="19"/>
      <c r="AX140" s="25"/>
      <c r="AY140" s="20" t="str">
        <f t="shared" si="396"/>
        <v xml:space="preserve"> </v>
      </c>
      <c r="AZ140" s="20" t="str">
        <f t="shared" si="397"/>
        <v xml:space="preserve"> </v>
      </c>
      <c r="BA140" s="19">
        <v>252366.53</v>
      </c>
      <c r="BB140" s="19">
        <v>242359.03</v>
      </c>
      <c r="BC140" s="25">
        <v>308458.90000000002</v>
      </c>
      <c r="BD140" s="20">
        <f t="shared" si="398"/>
        <v>0.96034537543469012</v>
      </c>
      <c r="BE140" s="20">
        <f t="shared" si="399"/>
        <v>0.78570931167815217</v>
      </c>
      <c r="BF140" s="19"/>
      <c r="BG140" s="19"/>
      <c r="BH140" s="25"/>
      <c r="BI140" s="20" t="str">
        <f t="shared" si="400"/>
        <v xml:space="preserve"> </v>
      </c>
      <c r="BJ140" s="20" t="str">
        <f t="shared" si="401"/>
        <v xml:space="preserve"> </v>
      </c>
      <c r="BK140" s="19"/>
      <c r="BL140" s="19"/>
      <c r="BM140" s="25"/>
      <c r="BN140" s="20" t="str">
        <f t="shared" si="402"/>
        <v xml:space="preserve"> </v>
      </c>
      <c r="BO140" s="20" t="str">
        <f t="shared" si="403"/>
        <v xml:space="preserve"> </v>
      </c>
      <c r="BP140" s="19"/>
      <c r="BQ140" s="19"/>
      <c r="BR140" s="25"/>
      <c r="BS140" s="20" t="str">
        <f t="shared" si="404"/>
        <v xml:space="preserve"> </v>
      </c>
      <c r="BT140" s="20" t="str">
        <f t="shared" si="405"/>
        <v xml:space="preserve"> </v>
      </c>
      <c r="BU140" s="19">
        <v>110000</v>
      </c>
      <c r="BV140" s="19">
        <v>101537.73</v>
      </c>
      <c r="BW140" s="25">
        <v>152482.14000000001</v>
      </c>
      <c r="BX140" s="20">
        <f t="shared" si="406"/>
        <v>0.92307027272727271</v>
      </c>
      <c r="BY140" s="20">
        <f t="shared" si="407"/>
        <v>0.66589916694505979</v>
      </c>
      <c r="BZ140" s="19">
        <v>1000</v>
      </c>
      <c r="CA140" s="19">
        <v>168</v>
      </c>
      <c r="CB140" s="25">
        <v>-68269.06</v>
      </c>
      <c r="CC140" s="20">
        <f t="shared" si="408"/>
        <v>0.16800000000000001</v>
      </c>
      <c r="CD140" s="20">
        <f t="shared" si="409"/>
        <v>-2.4608512260165878E-3</v>
      </c>
      <c r="CE140" s="19">
        <f t="shared" ref="CE140:CE142" si="588">CJ140+CO140</f>
        <v>0</v>
      </c>
      <c r="CF140" s="19">
        <f t="shared" ref="CF140:CF142" si="589">CK140+CP140</f>
        <v>0</v>
      </c>
      <c r="CG140" s="19"/>
      <c r="CH140" s="20" t="str">
        <f t="shared" si="410"/>
        <v xml:space="preserve"> </v>
      </c>
      <c r="CI140" s="20" t="str">
        <f t="shared" si="411"/>
        <v xml:space="preserve"> </v>
      </c>
      <c r="CJ140" s="19"/>
      <c r="CK140" s="19"/>
      <c r="CL140" s="25"/>
      <c r="CM140" s="20" t="str">
        <f t="shared" si="412"/>
        <v xml:space="preserve"> </v>
      </c>
      <c r="CN140" s="20" t="str">
        <f t="shared" si="413"/>
        <v xml:space="preserve"> </v>
      </c>
      <c r="CO140" s="19"/>
      <c r="CP140" s="19"/>
      <c r="CQ140" s="25"/>
      <c r="CR140" s="20" t="str">
        <f t="shared" si="414"/>
        <v xml:space="preserve"> </v>
      </c>
      <c r="CS140" s="20" t="str">
        <f t="shared" si="415"/>
        <v xml:space="preserve"> </v>
      </c>
      <c r="CT140" s="19"/>
      <c r="CU140" s="19"/>
      <c r="CV140" s="25"/>
      <c r="CW140" s="20" t="str">
        <f t="shared" si="416"/>
        <v xml:space="preserve"> </v>
      </c>
      <c r="CX140" s="20" t="str">
        <f t="shared" si="417"/>
        <v xml:space="preserve"> </v>
      </c>
      <c r="CY140" s="19"/>
      <c r="CZ140" s="19"/>
      <c r="DA140" s="25"/>
      <c r="DB140" s="20" t="str">
        <f t="shared" si="418"/>
        <v xml:space="preserve"> </v>
      </c>
      <c r="DC140" s="20" t="str">
        <f t="shared" si="419"/>
        <v xml:space="preserve"> </v>
      </c>
      <c r="DD140" s="19"/>
      <c r="DE140" s="19"/>
      <c r="DF140" s="25"/>
      <c r="DG140" s="20" t="str">
        <f t="shared" si="420"/>
        <v xml:space="preserve"> </v>
      </c>
      <c r="DH140" s="20" t="str">
        <f t="shared" si="421"/>
        <v xml:space="preserve"> </v>
      </c>
      <c r="DI140" s="19"/>
      <c r="DJ140" s="25"/>
      <c r="DK140" s="42" t="str">
        <f t="shared" si="570"/>
        <v xml:space="preserve"> </v>
      </c>
      <c r="DL140" s="19"/>
      <c r="DM140" s="19"/>
      <c r="DN140" s="25">
        <v>38909.199999999997</v>
      </c>
      <c r="DO140" s="20" t="str">
        <f t="shared" si="422"/>
        <v xml:space="preserve"> </v>
      </c>
      <c r="DP140" s="20">
        <f t="shared" si="423"/>
        <v>0</v>
      </c>
      <c r="DQ140" s="19">
        <v>204829.12</v>
      </c>
      <c r="DR140" s="19">
        <v>204829.12</v>
      </c>
      <c r="DS140" s="25">
        <v>58950</v>
      </c>
      <c r="DT140" s="20">
        <f t="shared" si="424"/>
        <v>1</v>
      </c>
      <c r="DU140" s="20" t="str">
        <f t="shared" si="425"/>
        <v>св.200</v>
      </c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  <c r="EG140" s="55"/>
      <c r="EH140" s="55"/>
      <c r="EI140" s="55"/>
      <c r="EJ140" s="55"/>
      <c r="EK140" s="55"/>
      <c r="EL140" s="55"/>
      <c r="EM140" s="55"/>
      <c r="EN140" s="55"/>
    </row>
    <row r="141" spans="1:144" s="11" customFormat="1" ht="15.75" customHeight="1" outlineLevel="1" x14ac:dyDescent="0.25">
      <c r="A141" s="10">
        <v>115</v>
      </c>
      <c r="B141" s="6" t="s">
        <v>111</v>
      </c>
      <c r="C141" s="19">
        <f t="shared" si="580"/>
        <v>882894</v>
      </c>
      <c r="D141" s="19">
        <f t="shared" si="581"/>
        <v>904420.56</v>
      </c>
      <c r="E141" s="19">
        <v>589478.29</v>
      </c>
      <c r="F141" s="20">
        <f>IF(D141&lt;=0," ",IF(D141/C141*100&gt;200,"СВ.200",D141/C141))</f>
        <v>1.0243818170697729</v>
      </c>
      <c r="G141" s="20">
        <f t="shared" si="569"/>
        <v>1.5342728906945835</v>
      </c>
      <c r="H141" s="19">
        <f t="shared" si="582"/>
        <v>852745.8</v>
      </c>
      <c r="I141" s="19">
        <f t="shared" si="583"/>
        <v>864596.22000000009</v>
      </c>
      <c r="J141" s="16">
        <v>551117.67999999993</v>
      </c>
      <c r="K141" s="20">
        <f t="shared" si="584"/>
        <v>1.0138967790870386</v>
      </c>
      <c r="L141" s="20">
        <f t="shared" si="585"/>
        <v>1.5688050871458166</v>
      </c>
      <c r="M141" s="19">
        <v>225745.8</v>
      </c>
      <c r="N141" s="19">
        <v>224574.98</v>
      </c>
      <c r="O141" s="25">
        <v>133097.22</v>
      </c>
      <c r="P141" s="20">
        <f t="shared" si="382"/>
        <v>0.9948135469187025</v>
      </c>
      <c r="Q141" s="20">
        <f t="shared" si="383"/>
        <v>1.6873003057464311</v>
      </c>
      <c r="R141" s="19"/>
      <c r="S141" s="19"/>
      <c r="T141" s="25"/>
      <c r="U141" s="20" t="str">
        <f t="shared" si="384"/>
        <v xml:space="preserve"> </v>
      </c>
      <c r="V141" s="20" t="str">
        <f t="shared" si="385"/>
        <v xml:space="preserve"> </v>
      </c>
      <c r="W141" s="19"/>
      <c r="X141" s="19"/>
      <c r="Y141" s="25">
        <v>3275.4</v>
      </c>
      <c r="Z141" s="20" t="str">
        <f t="shared" si="386"/>
        <v xml:space="preserve"> </v>
      </c>
      <c r="AA141" s="20">
        <f t="shared" si="387"/>
        <v>0</v>
      </c>
      <c r="AB141" s="19">
        <v>70000</v>
      </c>
      <c r="AC141" s="19">
        <v>70126.81</v>
      </c>
      <c r="AD141" s="25">
        <v>65049.04</v>
      </c>
      <c r="AE141" s="20">
        <f t="shared" si="388"/>
        <v>1.0018115714285714</v>
      </c>
      <c r="AF141" s="20">
        <f t="shared" si="389"/>
        <v>1.0780606447074392</v>
      </c>
      <c r="AG141" s="19">
        <v>557000</v>
      </c>
      <c r="AH141" s="19">
        <v>569894.43000000005</v>
      </c>
      <c r="AI141" s="25">
        <v>349696.02</v>
      </c>
      <c r="AJ141" s="20">
        <f t="shared" si="390"/>
        <v>1.0231497845601438</v>
      </c>
      <c r="AK141" s="20">
        <f t="shared" si="391"/>
        <v>1.629685204881657</v>
      </c>
      <c r="AL141" s="19"/>
      <c r="AM141" s="19"/>
      <c r="AN141" s="25"/>
      <c r="AO141" s="20" t="str">
        <f t="shared" si="392"/>
        <v xml:space="preserve"> </v>
      </c>
      <c r="AP141" s="20" t="str">
        <f t="shared" si="393"/>
        <v xml:space="preserve"> </v>
      </c>
      <c r="AQ141" s="19">
        <f t="shared" si="586"/>
        <v>30148.199999999997</v>
      </c>
      <c r="AR141" s="19">
        <f>AW141+BB141+BG141+BL141+BQ141+BV141+CA141+CF141+CU141+CZ141+DE141+DI141+DM141+DR141+5209.95</f>
        <v>39824.339999999997</v>
      </c>
      <c r="AS141" s="34">
        <v>38360.61</v>
      </c>
      <c r="AT141" s="20">
        <f t="shared" si="394"/>
        <v>1.3209524946762992</v>
      </c>
      <c r="AU141" s="20">
        <f t="shared" si="395"/>
        <v>1.0381571095975792</v>
      </c>
      <c r="AV141" s="19"/>
      <c r="AW141" s="19"/>
      <c r="AX141" s="25"/>
      <c r="AY141" s="20" t="str">
        <f t="shared" si="396"/>
        <v xml:space="preserve"> </v>
      </c>
      <c r="AZ141" s="20" t="str">
        <f t="shared" si="397"/>
        <v xml:space="preserve"> </v>
      </c>
      <c r="BA141" s="19"/>
      <c r="BB141" s="19"/>
      <c r="BC141" s="25"/>
      <c r="BD141" s="20" t="str">
        <f t="shared" si="398"/>
        <v xml:space="preserve"> </v>
      </c>
      <c r="BE141" s="20" t="str">
        <f t="shared" si="399"/>
        <v xml:space="preserve"> </v>
      </c>
      <c r="BF141" s="19"/>
      <c r="BG141" s="19"/>
      <c r="BH141" s="25"/>
      <c r="BI141" s="20" t="str">
        <f t="shared" si="400"/>
        <v xml:space="preserve"> </v>
      </c>
      <c r="BJ141" s="20" t="str">
        <f t="shared" si="401"/>
        <v xml:space="preserve"> </v>
      </c>
      <c r="BK141" s="19"/>
      <c r="BL141" s="19"/>
      <c r="BM141" s="25"/>
      <c r="BN141" s="20" t="str">
        <f t="shared" si="402"/>
        <v xml:space="preserve"> </v>
      </c>
      <c r="BO141" s="20" t="str">
        <f t="shared" si="403"/>
        <v xml:space="preserve"> </v>
      </c>
      <c r="BP141" s="19"/>
      <c r="BQ141" s="19"/>
      <c r="BR141" s="25"/>
      <c r="BS141" s="20" t="str">
        <f t="shared" si="404"/>
        <v xml:space="preserve"> </v>
      </c>
      <c r="BT141" s="20" t="str">
        <f t="shared" si="405"/>
        <v xml:space="preserve"> </v>
      </c>
      <c r="BU141" s="19">
        <v>17203</v>
      </c>
      <c r="BV141" s="19">
        <v>26879.14</v>
      </c>
      <c r="BW141" s="25">
        <v>33860.61</v>
      </c>
      <c r="BX141" s="20">
        <f t="shared" si="406"/>
        <v>1.5624681741556705</v>
      </c>
      <c r="BY141" s="20">
        <f t="shared" si="407"/>
        <v>0.79381735887215255</v>
      </c>
      <c r="BZ141" s="19"/>
      <c r="CA141" s="19"/>
      <c r="CB141" s="25"/>
      <c r="CC141" s="20" t="str">
        <f t="shared" si="408"/>
        <v xml:space="preserve"> </v>
      </c>
      <c r="CD141" s="20" t="str">
        <f t="shared" si="409"/>
        <v xml:space="preserve"> </v>
      </c>
      <c r="CE141" s="19">
        <f t="shared" si="588"/>
        <v>0</v>
      </c>
      <c r="CF141" s="19">
        <f t="shared" si="589"/>
        <v>0</v>
      </c>
      <c r="CG141" s="19"/>
      <c r="CH141" s="20" t="str">
        <f t="shared" si="410"/>
        <v xml:space="preserve"> </v>
      </c>
      <c r="CI141" s="20" t="str">
        <f t="shared" si="411"/>
        <v xml:space="preserve"> </v>
      </c>
      <c r="CJ141" s="19"/>
      <c r="CK141" s="19"/>
      <c r="CL141" s="25"/>
      <c r="CM141" s="20" t="str">
        <f t="shared" si="412"/>
        <v xml:space="preserve"> </v>
      </c>
      <c r="CN141" s="20" t="str">
        <f t="shared" si="413"/>
        <v xml:space="preserve"> </v>
      </c>
      <c r="CO141" s="19"/>
      <c r="CP141" s="19"/>
      <c r="CQ141" s="25"/>
      <c r="CR141" s="20" t="str">
        <f t="shared" si="414"/>
        <v xml:space="preserve"> </v>
      </c>
      <c r="CS141" s="20" t="str">
        <f t="shared" si="415"/>
        <v xml:space="preserve"> </v>
      </c>
      <c r="CT141" s="19"/>
      <c r="CU141" s="19"/>
      <c r="CV141" s="25"/>
      <c r="CW141" s="20" t="str">
        <f t="shared" si="416"/>
        <v xml:space="preserve"> </v>
      </c>
      <c r="CX141" s="20" t="str">
        <f t="shared" si="417"/>
        <v xml:space="preserve"> </v>
      </c>
      <c r="CY141" s="19"/>
      <c r="CZ141" s="19"/>
      <c r="DA141" s="25"/>
      <c r="DB141" s="20" t="str">
        <f t="shared" si="418"/>
        <v xml:space="preserve"> </v>
      </c>
      <c r="DC141" s="20" t="str">
        <f t="shared" si="419"/>
        <v xml:space="preserve"> </v>
      </c>
      <c r="DD141" s="19"/>
      <c r="DE141" s="19"/>
      <c r="DF141" s="25"/>
      <c r="DG141" s="20" t="str">
        <f t="shared" si="420"/>
        <v xml:space="preserve"> </v>
      </c>
      <c r="DH141" s="20" t="str">
        <f t="shared" si="421"/>
        <v xml:space="preserve"> </v>
      </c>
      <c r="DI141" s="19">
        <v>-5209.95</v>
      </c>
      <c r="DJ141" s="25"/>
      <c r="DK141" s="42"/>
      <c r="DL141" s="19">
        <v>3945.21</v>
      </c>
      <c r="DM141" s="19">
        <v>3945.21</v>
      </c>
      <c r="DN141" s="25"/>
      <c r="DO141" s="20">
        <f t="shared" si="422"/>
        <v>1</v>
      </c>
      <c r="DP141" s="20" t="str">
        <f t="shared" si="423"/>
        <v xml:space="preserve"> </v>
      </c>
      <c r="DQ141" s="19">
        <v>8999.99</v>
      </c>
      <c r="DR141" s="19">
        <v>8999.99</v>
      </c>
      <c r="DS141" s="25">
        <v>4500</v>
      </c>
      <c r="DT141" s="20">
        <f t="shared" si="424"/>
        <v>1</v>
      </c>
      <c r="DU141" s="20">
        <f t="shared" si="425"/>
        <v>1.9999977777777778</v>
      </c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</row>
    <row r="142" spans="1:144" s="11" customFormat="1" ht="15.75" customHeight="1" outlineLevel="1" x14ac:dyDescent="0.25">
      <c r="A142" s="10">
        <v>116</v>
      </c>
      <c r="B142" s="6" t="s">
        <v>2</v>
      </c>
      <c r="C142" s="19">
        <f t="shared" si="580"/>
        <v>1389270.85</v>
      </c>
      <c r="D142" s="19">
        <f t="shared" si="581"/>
        <v>1370914.1400000001</v>
      </c>
      <c r="E142" s="19">
        <v>1750016.33</v>
      </c>
      <c r="F142" s="20">
        <f>IF(D142&lt;=0," ",IF(D142/C142*100&gt;200,"СВ.200",D142/C142))</f>
        <v>0.98678680258784679</v>
      </c>
      <c r="G142" s="20">
        <f t="shared" si="569"/>
        <v>0.78337219858971263</v>
      </c>
      <c r="H142" s="19">
        <f t="shared" si="582"/>
        <v>1196000</v>
      </c>
      <c r="I142" s="19">
        <f t="shared" si="583"/>
        <v>1177643.29</v>
      </c>
      <c r="J142" s="16">
        <v>1548618.2999999998</v>
      </c>
      <c r="K142" s="20">
        <f t="shared" si="584"/>
        <v>0.98465158026755861</v>
      </c>
      <c r="L142" s="20">
        <f t="shared" si="585"/>
        <v>0.76044774235200507</v>
      </c>
      <c r="M142" s="19">
        <v>440000</v>
      </c>
      <c r="N142" s="19">
        <v>431382.4</v>
      </c>
      <c r="O142" s="25">
        <v>686187.62</v>
      </c>
      <c r="P142" s="20">
        <f t="shared" si="382"/>
        <v>0.98041454545454554</v>
      </c>
      <c r="Q142" s="20">
        <f t="shared" si="383"/>
        <v>0.6286653787195986</v>
      </c>
      <c r="R142" s="19"/>
      <c r="S142" s="19"/>
      <c r="T142" s="25"/>
      <c r="U142" s="20" t="str">
        <f t="shared" si="384"/>
        <v xml:space="preserve"> </v>
      </c>
      <c r="V142" s="20" t="str">
        <f t="shared" si="385"/>
        <v xml:space="preserve"> </v>
      </c>
      <c r="W142" s="19">
        <v>25000</v>
      </c>
      <c r="X142" s="19">
        <v>23560.799999999999</v>
      </c>
      <c r="Y142" s="25">
        <v>13283.1</v>
      </c>
      <c r="Z142" s="20">
        <f t="shared" si="386"/>
        <v>0.94243199999999994</v>
      </c>
      <c r="AA142" s="20">
        <f t="shared" si="387"/>
        <v>1.7737425751518847</v>
      </c>
      <c r="AB142" s="19">
        <v>178000</v>
      </c>
      <c r="AC142" s="19">
        <v>176500.26</v>
      </c>
      <c r="AD142" s="25">
        <v>177073.3</v>
      </c>
      <c r="AE142" s="20">
        <f t="shared" si="388"/>
        <v>0.9915744943820225</v>
      </c>
      <c r="AF142" s="20">
        <f t="shared" si="389"/>
        <v>0.9967638260539563</v>
      </c>
      <c r="AG142" s="19">
        <v>553000</v>
      </c>
      <c r="AH142" s="19">
        <v>546199.82999999996</v>
      </c>
      <c r="AI142" s="25">
        <v>672074.28</v>
      </c>
      <c r="AJ142" s="20">
        <f t="shared" si="390"/>
        <v>0.98770312839059671</v>
      </c>
      <c r="AK142" s="20">
        <f t="shared" si="391"/>
        <v>0.81270753286377795</v>
      </c>
      <c r="AL142" s="19"/>
      <c r="AM142" s="19"/>
      <c r="AN142" s="25"/>
      <c r="AO142" s="20" t="str">
        <f t="shared" si="392"/>
        <v xml:space="preserve"> </v>
      </c>
      <c r="AP142" s="20" t="str">
        <f t="shared" si="393"/>
        <v xml:space="preserve"> </v>
      </c>
      <c r="AQ142" s="19">
        <f t="shared" si="586"/>
        <v>193270.85</v>
      </c>
      <c r="AR142" s="19">
        <f t="shared" si="587"/>
        <v>193270.85</v>
      </c>
      <c r="AS142" s="34">
        <v>201398.03</v>
      </c>
      <c r="AT142" s="20">
        <f t="shared" si="394"/>
        <v>1</v>
      </c>
      <c r="AU142" s="20">
        <f t="shared" si="395"/>
        <v>0.95964617926004547</v>
      </c>
      <c r="AV142" s="19"/>
      <c r="AW142" s="19"/>
      <c r="AX142" s="25"/>
      <c r="AY142" s="20" t="str">
        <f t="shared" si="396"/>
        <v xml:space="preserve"> </v>
      </c>
      <c r="AZ142" s="20" t="str">
        <f t="shared" si="397"/>
        <v xml:space="preserve"> </v>
      </c>
      <c r="BA142" s="19">
        <v>103190.85</v>
      </c>
      <c r="BB142" s="19">
        <v>103190.85</v>
      </c>
      <c r="BC142" s="25">
        <v>132318.03</v>
      </c>
      <c r="BD142" s="20">
        <f t="shared" si="398"/>
        <v>1</v>
      </c>
      <c r="BE142" s="20">
        <f t="shared" si="399"/>
        <v>0.77986990888543317</v>
      </c>
      <c r="BF142" s="19">
        <v>10080</v>
      </c>
      <c r="BG142" s="19">
        <v>10080</v>
      </c>
      <c r="BH142" s="25">
        <v>10080</v>
      </c>
      <c r="BI142" s="20">
        <f t="shared" si="400"/>
        <v>1</v>
      </c>
      <c r="BJ142" s="20">
        <f t="shared" si="401"/>
        <v>1</v>
      </c>
      <c r="BK142" s="19"/>
      <c r="BL142" s="19"/>
      <c r="BM142" s="25"/>
      <c r="BN142" s="20" t="str">
        <f t="shared" si="402"/>
        <v xml:space="preserve"> </v>
      </c>
      <c r="BO142" s="20" t="str">
        <f t="shared" si="403"/>
        <v xml:space="preserve"> </v>
      </c>
      <c r="BP142" s="19"/>
      <c r="BQ142" s="19"/>
      <c r="BR142" s="25"/>
      <c r="BS142" s="20" t="str">
        <f t="shared" si="404"/>
        <v xml:space="preserve"> </v>
      </c>
      <c r="BT142" s="20" t="str">
        <f t="shared" si="405"/>
        <v xml:space="preserve"> </v>
      </c>
      <c r="BU142" s="19">
        <v>80000</v>
      </c>
      <c r="BV142" s="19">
        <v>80000</v>
      </c>
      <c r="BW142" s="25">
        <v>59000</v>
      </c>
      <c r="BX142" s="20">
        <f t="shared" si="406"/>
        <v>1</v>
      </c>
      <c r="BY142" s="20">
        <f t="shared" si="407"/>
        <v>1.3559322033898304</v>
      </c>
      <c r="BZ142" s="19"/>
      <c r="CA142" s="19"/>
      <c r="CB142" s="25"/>
      <c r="CC142" s="20" t="str">
        <f t="shared" si="408"/>
        <v xml:space="preserve"> </v>
      </c>
      <c r="CD142" s="20" t="str">
        <f t="shared" si="409"/>
        <v xml:space="preserve"> </v>
      </c>
      <c r="CE142" s="19">
        <f t="shared" si="588"/>
        <v>0</v>
      </c>
      <c r="CF142" s="19">
        <f t="shared" si="589"/>
        <v>0</v>
      </c>
      <c r="CG142" s="19"/>
      <c r="CH142" s="20" t="str">
        <f t="shared" si="410"/>
        <v xml:space="preserve"> </v>
      </c>
      <c r="CI142" s="20" t="str">
        <f t="shared" si="411"/>
        <v xml:space="preserve"> </v>
      </c>
      <c r="CJ142" s="19"/>
      <c r="CK142" s="19"/>
      <c r="CL142" s="25"/>
      <c r="CM142" s="20" t="str">
        <f t="shared" si="412"/>
        <v xml:space="preserve"> </v>
      </c>
      <c r="CN142" s="20" t="str">
        <f t="shared" si="413"/>
        <v xml:space="preserve"> </v>
      </c>
      <c r="CO142" s="19"/>
      <c r="CP142" s="19"/>
      <c r="CQ142" s="25"/>
      <c r="CR142" s="20" t="str">
        <f t="shared" si="414"/>
        <v xml:space="preserve"> </v>
      </c>
      <c r="CS142" s="20" t="str">
        <f t="shared" si="415"/>
        <v xml:space="preserve"> </v>
      </c>
      <c r="CT142" s="19"/>
      <c r="CU142" s="19"/>
      <c r="CV142" s="25"/>
      <c r="CW142" s="20" t="str">
        <f t="shared" si="416"/>
        <v xml:space="preserve"> </v>
      </c>
      <c r="CX142" s="20" t="str">
        <f t="shared" si="417"/>
        <v xml:space="preserve"> </v>
      </c>
      <c r="CY142" s="19"/>
      <c r="CZ142" s="19"/>
      <c r="DA142" s="25"/>
      <c r="DB142" s="20" t="str">
        <f t="shared" si="418"/>
        <v xml:space="preserve"> </v>
      </c>
      <c r="DC142" s="20" t="str">
        <f t="shared" si="419"/>
        <v xml:space="preserve"> </v>
      </c>
      <c r="DD142" s="19"/>
      <c r="DE142" s="19"/>
      <c r="DF142" s="25"/>
      <c r="DG142" s="20" t="str">
        <f t="shared" si="420"/>
        <v xml:space="preserve"> </v>
      </c>
      <c r="DH142" s="20" t="str">
        <f t="shared" si="421"/>
        <v xml:space="preserve"> </v>
      </c>
      <c r="DI142" s="19"/>
      <c r="DJ142" s="25"/>
      <c r="DK142" s="42" t="str">
        <f t="shared" si="570"/>
        <v xml:space="preserve"> </v>
      </c>
      <c r="DL142" s="19"/>
      <c r="DM142" s="19"/>
      <c r="DN142" s="25"/>
      <c r="DO142" s="20" t="str">
        <f t="shared" si="422"/>
        <v xml:space="preserve"> </v>
      </c>
      <c r="DP142" s="20" t="str">
        <f t="shared" si="423"/>
        <v xml:space="preserve"> </v>
      </c>
      <c r="DQ142" s="19"/>
      <c r="DR142" s="19"/>
      <c r="DS142" s="25"/>
      <c r="DT142" s="20" t="str">
        <f t="shared" si="424"/>
        <v xml:space="preserve"> </v>
      </c>
      <c r="DU142" s="20" t="str">
        <f t="shared" si="425"/>
        <v xml:space="preserve"> </v>
      </c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G142" s="55"/>
      <c r="EH142" s="55"/>
      <c r="EI142" s="55"/>
      <c r="EJ142" s="55"/>
      <c r="EK142" s="55"/>
      <c r="EL142" s="55"/>
      <c r="EM142" s="55"/>
      <c r="EN142" s="55"/>
    </row>
    <row r="143" spans="1:144" s="7" customFormat="1" ht="15.75" x14ac:dyDescent="0.25">
      <c r="A143" s="28"/>
      <c r="B143" s="27" t="s">
        <v>143</v>
      </c>
      <c r="C143" s="24">
        <f>C144+C145</f>
        <v>1751529982.48</v>
      </c>
      <c r="D143" s="24">
        <f>D144+D145</f>
        <v>1916308586.28</v>
      </c>
      <c r="E143" s="30">
        <f>E138+E131+E122+E115+E101+E96+E90+E84+E80+E75+E69+E63+E56+E48+E42+E30+E24+E18+E11+E6+E108</f>
        <v>1613407770.1700001</v>
      </c>
      <c r="F143" s="18">
        <f>IF(D143&lt;=0," ",IF(D143/C143*100&gt;200,"СВ.200",D143/C143))</f>
        <v>1.0940769529772416</v>
      </c>
      <c r="G143" s="18">
        <f t="shared" si="569"/>
        <v>1.1877397776992757</v>
      </c>
      <c r="H143" s="24">
        <f>H144+H145</f>
        <v>1608268713.1600003</v>
      </c>
      <c r="I143" s="24">
        <f>I144+I145</f>
        <v>1776958670.1199999</v>
      </c>
      <c r="J143" s="30">
        <f>J138+J131+J122+J115+J101+J96+J90+J84+J80+J75+J69+J63+J56+J48+J42+J30+J24+J18+J11+J6+J108</f>
        <v>1482218338.4399998</v>
      </c>
      <c r="K143" s="18">
        <f t="shared" si="549"/>
        <v>1.1048891616056808</v>
      </c>
      <c r="L143" s="18">
        <f t="shared" si="550"/>
        <v>1.1988508197720771</v>
      </c>
      <c r="M143" s="24">
        <f>M144+M145</f>
        <v>1288978036.8400002</v>
      </c>
      <c r="N143" s="24">
        <f>N144+N145</f>
        <v>1439346518.23</v>
      </c>
      <c r="O143" s="30">
        <f>O6+O11+O18+O24+O30+O42+O48+O56+O63+O69+O75+O80+O84+O90+O96+O101+O108+O115+O122+O131+O138</f>
        <v>1162406743.6099999</v>
      </c>
      <c r="P143" s="18">
        <f t="shared" si="382"/>
        <v>1.116657132311297</v>
      </c>
      <c r="Q143" s="18">
        <f t="shared" si="383"/>
        <v>1.2382468754094877</v>
      </c>
      <c r="R143" s="24">
        <f>R144+R145</f>
        <v>50299593.490000002</v>
      </c>
      <c r="S143" s="24">
        <f>S144+S145</f>
        <v>52203404.609999999</v>
      </c>
      <c r="T143" s="30">
        <f>T6+T11+T18+T24+T30+T42+T48+T56+T63+T69+T75+T80+T84+T90+T96+T101+T108+T115+T122+T131+T138</f>
        <v>48833335.709999993</v>
      </c>
      <c r="U143" s="18">
        <f t="shared" si="384"/>
        <v>1.0378494335223303</v>
      </c>
      <c r="V143" s="18">
        <f t="shared" si="385"/>
        <v>1.0690116464706279</v>
      </c>
      <c r="W143" s="24">
        <f>W144+W145</f>
        <v>12658142.539999997</v>
      </c>
      <c r="X143" s="24">
        <f>X144+X145</f>
        <v>12208152.050000003</v>
      </c>
      <c r="Y143" s="30">
        <f>Y6+Y11+Y18+Y24+Y30+Y42+Y48+Y56+Y63+Y69+Y75+Y80+Y84+Y90+Y96+Y101+Y108+Y115+Y122+Y131+Y138</f>
        <v>5727121.5999999996</v>
      </c>
      <c r="Z143" s="18">
        <f t="shared" si="386"/>
        <v>0.96445051170991203</v>
      </c>
      <c r="AA143" s="18" t="str">
        <f t="shared" si="387"/>
        <v>св.200</v>
      </c>
      <c r="AB143" s="24">
        <f>AB144+AB145</f>
        <v>60073284.460000008</v>
      </c>
      <c r="AC143" s="24">
        <f>AC144+AC145</f>
        <v>66975893.75999999</v>
      </c>
      <c r="AD143" s="30">
        <f>AD6+AD11+AD18+AD24+AD30+AD42+AD48+AD56+AD63+AD69+AD75+AD80+AD84+AD90+AD96+AD101+AD108+AD115+AD122+AD131+AD138</f>
        <v>62899560.069999993</v>
      </c>
      <c r="AE143" s="18">
        <f t="shared" si="388"/>
        <v>1.1149031447514095</v>
      </c>
      <c r="AF143" s="18">
        <f t="shared" si="389"/>
        <v>1.0648070302155295</v>
      </c>
      <c r="AG143" s="24">
        <f>AG144+AG145</f>
        <v>196109305.83000004</v>
      </c>
      <c r="AH143" s="24">
        <f>AH144+AH145</f>
        <v>206139556.47000006</v>
      </c>
      <c r="AI143" s="30">
        <f>AI6+AI11+AI18+AI24+AI30+AI42+AI48+AI56+AI63+AI69+AI75+AI80+AI84+AI90+AI96+AI101+AI108+AI115+AI122+AI131+AI138</f>
        <v>202427496.28999996</v>
      </c>
      <c r="AJ143" s="18">
        <f t="shared" si="390"/>
        <v>1.0511462247931003</v>
      </c>
      <c r="AK143" s="18">
        <f t="shared" si="391"/>
        <v>1.0183377270777589</v>
      </c>
      <c r="AL143" s="24">
        <f>AL144+AL145</f>
        <v>150350</v>
      </c>
      <c r="AM143" s="24">
        <f>AM144+AM145</f>
        <v>85145</v>
      </c>
      <c r="AN143" s="30">
        <f>AN6+AN11+AN18+AN24+AN30+AN42+AN48+AN56+AN63+AN69+AN75+AN80+AN84+AN90+AN96+AN101+AN108+AN115+AN122+AN131+AN138</f>
        <v>127149.1</v>
      </c>
      <c r="AO143" s="18">
        <f t="shared" si="392"/>
        <v>0.56631193880944464</v>
      </c>
      <c r="AP143" s="18">
        <f t="shared" si="393"/>
        <v>0.66964689486594864</v>
      </c>
      <c r="AQ143" s="24">
        <f>AQ144+AQ145</f>
        <v>143261269.32000002</v>
      </c>
      <c r="AR143" s="24">
        <f>AR144+AR145</f>
        <v>139349916.16</v>
      </c>
      <c r="AS143" s="36">
        <f>AS6+AS11+AS18+AS24+AS30+AS42+AS48+AS56+AS63+AS69+AS75+AS80+AS84+AS90+AS96+AS101+AS108+AS115+AS122+AS131+AS138</f>
        <v>131189431.73000002</v>
      </c>
      <c r="AT143" s="18">
        <f t="shared" si="394"/>
        <v>0.97269776277590203</v>
      </c>
      <c r="AU143" s="18">
        <f t="shared" si="395"/>
        <v>1.0622038248232908</v>
      </c>
      <c r="AV143" s="24">
        <f>AV144+AV145</f>
        <v>14313275.119999999</v>
      </c>
      <c r="AW143" s="24">
        <f>AW144+AW145</f>
        <v>16036968.800000001</v>
      </c>
      <c r="AX143" s="30">
        <f>AX6+AX11+AX18+AX24+AX30+AX42+AX48+AX56+AX63+AX69+AX75+AX80+AX84+AX90+AX96+AX101+AX108+AX115+AX122+AX131+AX138</f>
        <v>19792468.219999999</v>
      </c>
      <c r="AY143" s="18">
        <f t="shared" si="396"/>
        <v>1.1204262242951983</v>
      </c>
      <c r="AZ143" s="18">
        <f t="shared" si="397"/>
        <v>0.81025613489655013</v>
      </c>
      <c r="BA143" s="24">
        <f>BA144+BA145</f>
        <v>25783948.199999999</v>
      </c>
      <c r="BB143" s="24">
        <f>BB144+BB145</f>
        <v>27234960.800000019</v>
      </c>
      <c r="BC143" s="30">
        <f>BC6+BC11+BC18+BC24+BC30+BC42+BC48+BC56+BC63+BC69+BC75+BC80+BC84+BC90+BC96+BC101+BC108+BC115+BC122+BC131+BC138</f>
        <v>22390609.629999999</v>
      </c>
      <c r="BD143" s="18">
        <f t="shared" si="398"/>
        <v>1.0562758111653365</v>
      </c>
      <c r="BE143" s="18">
        <f t="shared" si="399"/>
        <v>1.2163563766262679</v>
      </c>
      <c r="BF143" s="24">
        <f>BF144+BF145</f>
        <v>7234526.5999999996</v>
      </c>
      <c r="BG143" s="24">
        <f>BG144+BG145</f>
        <v>6471328.7799999993</v>
      </c>
      <c r="BH143" s="30">
        <f>BH6+BH11+BH18+BH24+BH30+BH42+BH48+BH56+BH63+BH69+BH75+BH80+BH84+BH90+BH96+BH101+BH108+BH115+BH122+BH131+BH138</f>
        <v>7454267.4900000002</v>
      </c>
      <c r="BI143" s="18">
        <f t="shared" si="400"/>
        <v>0.89450618372182078</v>
      </c>
      <c r="BJ143" s="18">
        <f t="shared" si="401"/>
        <v>0.8681374512896638</v>
      </c>
      <c r="BK143" s="24">
        <f>BK144+BK145</f>
        <v>1573201.68</v>
      </c>
      <c r="BL143" s="24">
        <f>BL144+BL145</f>
        <v>1698118.1</v>
      </c>
      <c r="BM143" s="30">
        <f>BM6+BM11+BM18+BM24+BM30+BM42+BM48+BM56+BM63+BM69+BM75+BM80+BM84+BM90+BM96+BM101+BM108+BM115+BM122+BM131+BM138</f>
        <v>1604552.5699999998</v>
      </c>
      <c r="BN143" s="18">
        <f t="shared" si="402"/>
        <v>1.0794026739152733</v>
      </c>
      <c r="BO143" s="18">
        <f t="shared" si="403"/>
        <v>1.058312536310356</v>
      </c>
      <c r="BP143" s="24">
        <f>BP144+BP145</f>
        <v>16255785.710000001</v>
      </c>
      <c r="BQ143" s="24">
        <f>BQ144+BQ145</f>
        <v>16252848.849999998</v>
      </c>
      <c r="BR143" s="30">
        <f>BR6+BR11+BR18+BR24+BR30+BR42+BR48+BR56+BR63+BR69+BR75+BR80+BR84+BR90+BR96+BR101+BR108+BR115+BR122+BR131+BR138</f>
        <v>16209258.270000001</v>
      </c>
      <c r="BS143" s="18">
        <f t="shared" si="404"/>
        <v>0.99981933447866522</v>
      </c>
      <c r="BT143" s="18">
        <f t="shared" si="405"/>
        <v>1.0026892396477312</v>
      </c>
      <c r="BU143" s="24">
        <f>BU144+BU145</f>
        <v>20895581.43</v>
      </c>
      <c r="BV143" s="24">
        <f>BV144+BV145</f>
        <v>21254514.909999996</v>
      </c>
      <c r="BW143" s="30">
        <f>BW6+BW11+BW18+BW24+BW30+BW42+BW48+BW56+BW63+BW69+BW75+BW80+BW84+BW90+BW96+BW101+BW108+BW115+BW122+BW131+BW138</f>
        <v>19416645.259999998</v>
      </c>
      <c r="BX143" s="18">
        <f t="shared" si="406"/>
        <v>1.0171774822922455</v>
      </c>
      <c r="BY143" s="18">
        <f t="shared" si="407"/>
        <v>1.0946543352566764</v>
      </c>
      <c r="BZ143" s="24">
        <f>BZ144+BZ145</f>
        <v>10729890.49</v>
      </c>
      <c r="CA143" s="24">
        <f>CA144+CA145</f>
        <v>10816876.82</v>
      </c>
      <c r="CB143" s="30">
        <f>CB6+CB11+CB18+CB24+CB30+CB42+CB48+CB56+CB63+CB69+CB75+CB80+CB84+CB90+CB96+CB101+CB108+CB115+CB122+CB131+CB138</f>
        <v>13748584.289999999</v>
      </c>
      <c r="CC143" s="18">
        <f t="shared" si="408"/>
        <v>1.0081069168488783</v>
      </c>
      <c r="CD143" s="18">
        <f t="shared" si="409"/>
        <v>0.78676295623161951</v>
      </c>
      <c r="CE143" s="24">
        <f>CE144+CE145</f>
        <v>32612853.34</v>
      </c>
      <c r="CF143" s="24">
        <f>CF144+CF145</f>
        <v>22930995.279999997</v>
      </c>
      <c r="CG143" s="24">
        <f>CG138+CG131+CG122+CG115+CG108+CG101+CG96+CG90+CG84+CG80+CG75+CG69+CG63+CG56+CG48+CG42+CG30+CG24+CG18+CG11+CG6</f>
        <v>20195573.579999998</v>
      </c>
      <c r="CH143" s="18">
        <f t="shared" si="410"/>
        <v>0.70312753811930018</v>
      </c>
      <c r="CI143" s="18">
        <f t="shared" si="411"/>
        <v>1.1354465962139808</v>
      </c>
      <c r="CJ143" s="24">
        <f>CJ144+CJ145</f>
        <v>25884637.439999998</v>
      </c>
      <c r="CK143" s="24">
        <f>CK144+CK145</f>
        <v>15911930.919999998</v>
      </c>
      <c r="CL143" s="30">
        <f>CL6+CL11+CL18+CL24+CL30+CL42+CL48+CL56+CL63+CL69+CL75+CL80+CL84+CL90+CL96+CL101+CL108+CL115+CL122+CL131+CL138</f>
        <v>10050838.609999999</v>
      </c>
      <c r="CM143" s="18">
        <f t="shared" si="412"/>
        <v>0.61472489065699654</v>
      </c>
      <c r="CN143" s="18">
        <f t="shared" si="413"/>
        <v>1.5831446048858602</v>
      </c>
      <c r="CO143" s="24">
        <f>CO144+CO145</f>
        <v>6728215.8999999994</v>
      </c>
      <c r="CP143" s="24">
        <f>CP144+CP145</f>
        <v>7019064.3599999985</v>
      </c>
      <c r="CQ143" s="30">
        <f>CQ6+CQ11+CQ18+CQ24+CQ30+CQ42+CQ48+CQ56+CQ63+CQ69+CQ75+CQ80+CQ84+CQ90+CQ96+CQ101+CQ108+CQ115+CQ122+CQ131+CQ138</f>
        <v>10144734.970000001</v>
      </c>
      <c r="CR143" s="18">
        <f t="shared" si="414"/>
        <v>1.0432281698927051</v>
      </c>
      <c r="CS143" s="18">
        <f t="shared" si="415"/>
        <v>0.69189233437411313</v>
      </c>
      <c r="CT143" s="24">
        <f>CT144+CT145</f>
        <v>420218.95</v>
      </c>
      <c r="CU143" s="24">
        <f>CU144+CU145</f>
        <v>561053.70000000007</v>
      </c>
      <c r="CV143" s="30">
        <f>CV6+CV11+CV18+CV24+CV30+CV42+CV48+CV56+CV63+CV69+CV75+CV80+CV84+CV90+CV96+CV101+CV108+CV115+CV122+CV131+CV138</f>
        <v>319193.18</v>
      </c>
      <c r="CW143" s="18">
        <f t="shared" si="416"/>
        <v>1.3351461184699074</v>
      </c>
      <c r="CX143" s="18">
        <f t="shared" si="417"/>
        <v>1.7577245854689003</v>
      </c>
      <c r="CY143" s="24">
        <f>CY144+CY145</f>
        <v>577143</v>
      </c>
      <c r="CZ143" s="24">
        <f>CZ144+CZ145</f>
        <v>586402.6399999999</v>
      </c>
      <c r="DA143" s="30">
        <f>DA6+DA11+DA18+DA24+DA30+DA42+DA48+DA56+DA63+DA69+DA75+DA80+DA84+DA90+DA96+DA101+DA108+DA115+DA122+DA131+DA138</f>
        <v>776121.41</v>
      </c>
      <c r="DB143" s="18">
        <f t="shared" si="418"/>
        <v>1.0160439267218002</v>
      </c>
      <c r="DC143" s="18">
        <f t="shared" si="419"/>
        <v>0.75555529385537745</v>
      </c>
      <c r="DD143" s="24">
        <f>DD144+DD145</f>
        <v>3048229.5300000003</v>
      </c>
      <c r="DE143" s="24">
        <f>DE144+DE145</f>
        <v>6205035.1200000001</v>
      </c>
      <c r="DF143" s="30">
        <f>DF6+DF11+DF18+DF24+DF30+DF42+DF48+DF56+DF63+DF69+DF75+DF80+DF84+DF90+DF96+DF101+DF108+DF115+DF122+DF131+DF138</f>
        <v>1389232.7999999998</v>
      </c>
      <c r="DG143" s="18" t="str">
        <f t="shared" si="420"/>
        <v>СВ.200</v>
      </c>
      <c r="DH143" s="18" t="str">
        <f t="shared" si="421"/>
        <v>св.200</v>
      </c>
      <c r="DI143" s="24">
        <f>DI144+DI145</f>
        <v>-106708.13000000002</v>
      </c>
      <c r="DJ143" s="30">
        <f>DJ6+DJ11+DJ18+DJ24+DJ30+DJ42+DJ48+DJ56+DJ63+DJ69+DJ75+DJ80+DJ84+DJ90+DJ96+DJ101+DJ108+DJ115+DJ122+DJ131+DJ138</f>
        <v>-62479.960000000014</v>
      </c>
      <c r="DK143" s="18">
        <f t="shared" si="570"/>
        <v>1.7078776939037732</v>
      </c>
      <c r="DL143" s="24">
        <f>DL144+DL145</f>
        <v>1023904.99</v>
      </c>
      <c r="DM143" s="24">
        <f>DM144+DM145</f>
        <v>1016854.9199999999</v>
      </c>
      <c r="DN143" s="30">
        <f>DN6+DN11+DN18+DN24+DN30+DN42+DN48+DN56+DN63+DN69+DN75+DN80+DN84+DN90+DN96+DN101+DN108+DN115+DN122+DN131+DN138</f>
        <v>2289833.2199999997</v>
      </c>
      <c r="DO143" s="18">
        <f t="shared" si="422"/>
        <v>0.99311452715939974</v>
      </c>
      <c r="DP143" s="18">
        <f t="shared" si="423"/>
        <v>0.44407379154015419</v>
      </c>
      <c r="DQ143" s="24">
        <f>DQ144+DQ145</f>
        <v>8698991.5700000003</v>
      </c>
      <c r="DR143" s="24">
        <f>DR144+DR145</f>
        <v>7982539.410000002</v>
      </c>
      <c r="DS143" s="30">
        <f>DS6+DS11+DS18+DS24+DS30+DS42+DS48+DS56+DS63+DS69+DS75+DS80+DS84+DS90+DS96+DS101+DS108+DS115+DS122+DS131+DS138</f>
        <v>5421935.6500000004</v>
      </c>
      <c r="DT143" s="18">
        <f t="shared" si="424"/>
        <v>0.91763963049799824</v>
      </c>
      <c r="DU143" s="18">
        <f t="shared" si="425"/>
        <v>1.472267456733833</v>
      </c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EJ143" s="58"/>
      <c r="EK143" s="58"/>
      <c r="EL143" s="58"/>
      <c r="EM143" s="58"/>
      <c r="EN143" s="58"/>
    </row>
    <row r="144" spans="1:144" s="22" customFormat="1" ht="15.75" x14ac:dyDescent="0.25">
      <c r="A144" s="29"/>
      <c r="B144" s="67" t="s">
        <v>144</v>
      </c>
      <c r="C144" s="61">
        <f>C7+C12+C13+C14+C19+C20+C25+C43+C49+C57+C64+C70+C76+C81+C85+C86+C91+C97+C102+C109+C116+C123+C132+C139</f>
        <v>1433582189.5599999</v>
      </c>
      <c r="D144" s="61">
        <f>D7+D12+D13+D14+D19+D20+D25+D43+D49+D57+D64+D70+D76+D81+D85+D86+D91+D97+D102+D109+D116+D123+D132+D139</f>
        <v>1574542519.2399998</v>
      </c>
      <c r="E144" s="61">
        <f>E7+E12+E13+E14+E19+E20+E25+E43+E49+E57+E64+E70+E76+E81+E85+E86+E91+E97+E102+E109+E116+E123+E132+E139</f>
        <v>1302553025.1300004</v>
      </c>
      <c r="F144" s="18">
        <f>IF(D144&lt;=0," ",IF(D144/C144*100&gt;200,"СВ.200",D144/C144))</f>
        <v>1.0983273444009958</v>
      </c>
      <c r="G144" s="18">
        <f>IF(E144=0," ",IF(D144/E144*100&gt;200,"св.200",D144/E144))</f>
        <v>1.2088126079035084</v>
      </c>
      <c r="H144" s="61">
        <f>H7+H12+H13+H14+H19+H20+H25+H43+H49+H57+H64+H70+H76+H81+H85+H86+H91+H97+H102+H109+H116+H123+H132+H139</f>
        <v>1348068223.7200003</v>
      </c>
      <c r="I144" s="61">
        <f>I7+I12+I13+I14+I19+I20+I25+I43+I49+I57+I64+I70+I76+I81+I85+I86+I91+I97+I102+I109+I116+I123+I132+I139</f>
        <v>1494802691.8999999</v>
      </c>
      <c r="J144" s="61">
        <f>J7+J12+J13+J14+J19+J20+J25+J43+J49+J57+J64+J70+J76+J81+J85+J86+J91+J97+J102+J109+J116+J123+J132+J139</f>
        <v>1232303767.55</v>
      </c>
      <c r="K144" s="18">
        <f t="shared" ref="K144" si="590">IF(I144&lt;=0," ",IF(I144/H144*100&gt;200,"СВ.200",I144/H144))</f>
        <v>1.1088479541303073</v>
      </c>
      <c r="L144" s="18">
        <f t="shared" ref="L144" si="591">IF(J144=0," ",IF(I144/J144*100&gt;200,"св.200",I144/J144))</f>
        <v>1.2130147868263732</v>
      </c>
      <c r="M144" s="61">
        <f>M7+M12+M13+M14+M19+M20+M25+M43+M49+M57+M64+M70+M76+M81+M85+M86+M91+M97+M102+M109+M116+M123+M132+M139</f>
        <v>1191437824.6800001</v>
      </c>
      <c r="N144" s="61">
        <f>N7+N12+N13+N14+N19+N20+N25+N43+N49+N57+N64+N70+N76+N81+N85+N86+N91+N97+N102+N109+N116+N123+N132+N139</f>
        <v>1329169195.8300002</v>
      </c>
      <c r="O144" s="61">
        <f>O7+O12+O13+O14+O19+O20+O25+O43+O49+O57+O64+O70+O76+O81+O85+O86+O91+O97+O102+O109+O116+O123+O132+O139</f>
        <v>1075441671.6800001</v>
      </c>
      <c r="P144" s="18">
        <f t="shared" si="382"/>
        <v>1.1156009724527525</v>
      </c>
      <c r="Q144" s="18">
        <f t="shared" si="383"/>
        <v>1.2359286708256709</v>
      </c>
      <c r="R144" s="61">
        <f>R7+R12+R13+R14+R19+R20+R25+R43+R49+R57+R64+R70+R76+R81+R85+R86+R91+R97+R102+R109+R116+R123+R132+R139</f>
        <v>50299593.490000002</v>
      </c>
      <c r="S144" s="61">
        <f>S7+S12+S13+S14+S19+S20+S25+S43+S49+S57+S64+S70+S76+S81+S85+S86+S91+S97+S102+S109+S116+S123+S132+S139</f>
        <v>52203404.609999999</v>
      </c>
      <c r="T144" s="61">
        <f>T7+T12+T13+T14+T19+T20+T25+T43+T49+T57+T64+T70+T76+T81+T85+T86+T91+T97+T102+T109+T116+T123+T132+T139</f>
        <v>48833335.709999993</v>
      </c>
      <c r="U144" s="18">
        <f t="shared" si="384"/>
        <v>1.0378494335223303</v>
      </c>
      <c r="V144" s="18">
        <f t="shared" si="385"/>
        <v>1.0690116464706279</v>
      </c>
      <c r="W144" s="61">
        <f>W7+W12+W13+W14+W19+W20+W25+W43+W49+W57+W64+W70+W76+W81+W85+W86+W91+W97+W102+W109+W116+W123+W132+W139</f>
        <v>1297408.3500000001</v>
      </c>
      <c r="X144" s="61">
        <f>X7+X12+X13+X14+X19+X20+X25+X43+X49+X57+X64+X70+X76+X81+X85+X86+X91+X97+X102+X109+X116+X123+X132+X139</f>
        <v>1341821.0899999999</v>
      </c>
      <c r="Y144" s="61">
        <f>Y7+Y12+Y13+Y14+Y19+Y20+Y25+Y43+Y49+Y57+Y64+Y70+Y76+Y81+Y85+Y86+Y91+Y97+Y102+Y109+Y116+Y123+Y132+Y139</f>
        <v>505621.45999999996</v>
      </c>
      <c r="Z144" s="18">
        <f t="shared" si="386"/>
        <v>1.0342318900599028</v>
      </c>
      <c r="AA144" s="18" t="str">
        <f t="shared" si="387"/>
        <v>св.200</v>
      </c>
      <c r="AB144" s="61">
        <f>AB7+AB12+AB13+AB14+AB19+AB20+AB25+AB43+AB49+AB57+AB64+AB70+AB76+AB81+AB85+AB86+AB91+AB97+AB102+AB109+AB116+AB123+AB132+AB139</f>
        <v>36582166.140000001</v>
      </c>
      <c r="AC144" s="61">
        <f>AC7+AC12+AC13+AC14+AC19+AC20+AC25+AC43+AC49+AC57+AC64+AC70+AC76+AC81+AC85+AC86+AC91+AC97+AC102+AC109+AC116+AC123+AC132+AC139</f>
        <v>41106144.139999993</v>
      </c>
      <c r="AD144" s="61">
        <f>AD7+AD12+AD13+AD14+AD19+AD20+AD25+AD43+AD49+AD57+AD64+AD70+AD76+AD81+AD85+AD86+AD91+AD97+AD102+AD109+AD116+AD123+AD132+AD139</f>
        <v>40787923.759999998</v>
      </c>
      <c r="AE144" s="18">
        <f t="shared" si="388"/>
        <v>1.1236662143703224</v>
      </c>
      <c r="AF144" s="18">
        <f t="shared" si="389"/>
        <v>1.0078018283517551</v>
      </c>
      <c r="AG144" s="61">
        <f>AG7+AG12+AG13+AG14+AG19+AG20+AG25+AG43+AG49+AG57+AG64+AG70+AG76+AG81+AG85+AG86+AG91+AG97+AG102+AG109+AG116+AG123+AG132+AG139</f>
        <v>68445961.060000002</v>
      </c>
      <c r="AH144" s="61">
        <f>AH7+AH12+AH13+AH14+AH19+AH20+AH25+AH43+AH49+AH57+AH64+AH70+AH76+AH81+AH85+AH86+AH91+AH97+AH102+AH109+AH116+AH123+AH132+AH139</f>
        <v>70976856.229999989</v>
      </c>
      <c r="AI144" s="61">
        <f>AI7+AI12+AI13+AI14+AI19+AI20+AI25+AI43+AI49+AI57+AI64+AI70+AI76+AI81+AI85+AI86+AI91+AI97+AI102+AI109+AI116+AI123+AI132+AI139</f>
        <v>66932723.789999999</v>
      </c>
      <c r="AJ144" s="18">
        <f t="shared" si="390"/>
        <v>1.0369765451577397</v>
      </c>
      <c r="AK144" s="18">
        <f t="shared" si="391"/>
        <v>1.0604208556144878</v>
      </c>
      <c r="AL144" s="61">
        <f>AL7+AL12+AL13+AL14+AL19+AL20+AL25+AL43+AL49+AL57+AL64+AL70+AL76+AL81+AL85+AL86+AL91+AL97+AL102+AL109+AL116+AL123+AL132+AL139</f>
        <v>5270</v>
      </c>
      <c r="AM144" s="61">
        <f>AM7+AM12+AM13+AM14+AM19+AM20+AM25+AM43+AM49+AM57+AM64+AM70+AM76+AM81+AM85+AM86+AM91+AM97+AM102+AM109+AM116+AM123+AM132+AM139</f>
        <v>5270</v>
      </c>
      <c r="AN144" s="61">
        <f>AN7+AN12+AN13+AN14+AN19+AN20+AN25+AN43+AN49+AN57+AN64+AN70+AN76+AN81+AN85+AN86+AN91+AN97+AN102+AN109+AN116+AN123+AN132+AN139</f>
        <v>6450</v>
      </c>
      <c r="AO144" s="18">
        <f t="shared" si="392"/>
        <v>1</v>
      </c>
      <c r="AP144" s="18">
        <f t="shared" si="393"/>
        <v>0.8170542635658915</v>
      </c>
      <c r="AQ144" s="61">
        <f>AQ7+AQ12+AQ13+AQ14+AQ19+AQ20+AQ25+AQ43+AQ49+AQ57+AQ64+AQ70+AQ76+AQ81+AQ85+AQ86+AQ91+AQ97+AQ102+AQ109+AQ116+AQ123+AQ132+AQ139</f>
        <v>85513965.840000004</v>
      </c>
      <c r="AR144" s="61">
        <f>AR7+AR12+AR13+AR14+AR19+AR20+AR25+AR43+AR49+AR57+AR64+AR70+AR76+AR81+AR85+AR86+AR91+AR97+AR102+AR109+AR116+AR123+AR132+AR139</f>
        <v>79739827.339999989</v>
      </c>
      <c r="AS144" s="61">
        <f>AS7+AS12+AS13+AS14+AS19+AS20+AS25+AS43+AS49+AS57+AS64+AS70+AS76+AS81+AS85+AS86+AS91+AS97+AS102+AS109+AS116+AS123+AS132+AS139</f>
        <v>70249257.579999998</v>
      </c>
      <c r="AT144" s="18">
        <f t="shared" si="394"/>
        <v>0.93247724575417712</v>
      </c>
      <c r="AU144" s="18">
        <f t="shared" si="395"/>
        <v>1.1350985061897929</v>
      </c>
      <c r="AV144" s="61">
        <f>AV7+AV12+AV13+AV14+AV19+AV20+AV25+AV43+AV49+AV57+AV64+AV70+AV76+AV81+AV85+AV86+AV91+AV97+AV102+AV109+AV116+AV123+AV132+AV139</f>
        <v>13680235</v>
      </c>
      <c r="AW144" s="61">
        <f>AW7+AW12+AW13+AW14+AW19+AW20+AW25+AW43+AW49+AW57+AW64+AW70+AW76+AW81+AW85+AW86+AW91+AW97+AW102+AW109+AW116+AW123+AW132+AW139</f>
        <v>15308869.360000001</v>
      </c>
      <c r="AX144" s="61">
        <f>AX7+AX12+AX13+AX14+AX19+AX20+AX25+AX43+AX49+AX57+AX64+AX70+AX76+AX81+AX85+AX86+AX91+AX97+AX102+AX109+AX116+AX123+AX132+AX139</f>
        <v>18888239.740000002</v>
      </c>
      <c r="AY144" s="18">
        <f t="shared" si="396"/>
        <v>1.1190501742111887</v>
      </c>
      <c r="AZ144" s="18">
        <f t="shared" si="397"/>
        <v>0.81049740847899676</v>
      </c>
      <c r="BA144" s="61">
        <f>BA7+BA12+BA13+BA14+BA19+BA20+BA25+BA43+BA49+BA57+BA64+BA70+BA76+BA81+BA85+BA86+BA91+BA97+BA102+BA109+BA116+BA123+BA132+BA139</f>
        <v>1438158.1300000001</v>
      </c>
      <c r="BB144" s="61">
        <f>BB7+BB12+BB13+BB14+BB19+BB20+BB25+BB43+BB49+BB57+BB64+BB70+BB76+BB81+BB85+BB86+BB91+BB97+BB102+BB109+BB116+BB123+BB132+BB139</f>
        <v>1501961.6099999999</v>
      </c>
      <c r="BC144" s="61">
        <f>BC7+BC12+BC13+BC14+BC19+BC20+BC25+BC43+BC49+BC57+BC64+BC70+BC76+BC81+BC85+BC86+BC91+BC97+BC102+BC109+BC116+BC123+BC132+BC139</f>
        <v>1088249.2600000002</v>
      </c>
      <c r="BD144" s="18">
        <f t="shared" si="398"/>
        <v>1.044364718085625</v>
      </c>
      <c r="BE144" s="18">
        <f t="shared" si="399"/>
        <v>1.3801632265754993</v>
      </c>
      <c r="BF144" s="61">
        <f>BF7+BF12+BF13+BF14+BF19+BF20+BF25+BF43+BF49+BF57+BF64+BF70+BF76+BF81+BF85+BF86+BF91+BF97+BF102+BF109+BF116+BF123+BF132+BF139</f>
        <v>3107729.2</v>
      </c>
      <c r="BG144" s="61">
        <f>BG7+BG12+BG13+BG14+BG19+BG20+BG25+BG43+BG49+BG57+BG64+BG70+BG76+BG81+BG85+BG86+BG91+BG97+BG102+BG109+BG116+BG123+BG132+BG139</f>
        <v>3371488.92</v>
      </c>
      <c r="BH144" s="61">
        <f>BH7+BH12+BH13+BH14+BH19+BH20+BH25+BH43+BH49+BH57+BH64+BH70+BH76+BH81+BH85+BH86+BH91+BH97+BH102+BH109+BH116+BH123+BH132+BH139</f>
        <v>3773030.1500000008</v>
      </c>
      <c r="BI144" s="18">
        <f t="shared" si="400"/>
        <v>1.084872169685827</v>
      </c>
      <c r="BJ144" s="18">
        <f t="shared" si="401"/>
        <v>0.89357592862066026</v>
      </c>
      <c r="BK144" s="61">
        <f>BK7+BK12+BK13+BK14+BK19+BK20+BK25+BK43+BK49+BK57+BK64+BK70+BK76+BK81+BK85+BK86+BK91+BK97+BK102+BK109+BK116+BK123+BK132+BK139</f>
        <v>966730</v>
      </c>
      <c r="BL144" s="61">
        <f>BL7+BL12+BL13+BL14+BL19+BL20+BL25+BL43+BL49+BL57+BL64+BL70+BL76+BL81+BL85+BL86+BL91+BL97+BL102+BL109+BL116+BL123+BL132+BL139</f>
        <v>1091470.74</v>
      </c>
      <c r="BM144" s="61">
        <f>BM7+BM12+BM13+BM14+BM19+BM20+BM25+BM43+BM49+BM57+BM64+BM70+BM76+BM81+BM85+BM86+BM91+BM97+BM102+BM109+BM116+BM123+BM132+BM139</f>
        <v>1083772.6499999999</v>
      </c>
      <c r="BN144" s="18">
        <f t="shared" si="402"/>
        <v>1.1290336908961136</v>
      </c>
      <c r="BO144" s="18">
        <f t="shared" si="403"/>
        <v>1.0071030487805723</v>
      </c>
      <c r="BP144" s="61">
        <f>BP7+BP12+BP13+BP14+BP19+BP20+BP25+BP43+BP49+BP57+BP64+BP70+BP76+BP81+BP85+BP86+BP91+BP97+BP102+BP109+BP116+BP123+BP132+BP139</f>
        <v>10263475.92</v>
      </c>
      <c r="BQ144" s="61">
        <f>BQ7+BQ12+BQ13+BQ14+BQ19+BQ20+BQ25+BQ43+BQ49+BQ57+BQ64+BQ70+BQ76+BQ81+BQ85+BQ86+BQ91+BQ97+BQ102+BQ109+BQ116+BQ123+BQ132+BQ139</f>
        <v>9957977.1099999975</v>
      </c>
      <c r="BR144" s="61">
        <f>BR7+BR12+BR13+BR14+BR19+BR20+BR25+BR43+BR49+BR57+BR64+BR70+BR76+BR81+BR85+BR86+BR91+BR97+BR102+BR109+BR116+BR123+BR132+BR139</f>
        <v>10221817.449999999</v>
      </c>
      <c r="BS144" s="18">
        <f t="shared" si="404"/>
        <v>0.97023437163186699</v>
      </c>
      <c r="BT144" s="18">
        <f t="shared" si="405"/>
        <v>0.97418850989165318</v>
      </c>
      <c r="BU144" s="61">
        <f>BU7+BU12+BU13+BU14+BU19+BU20+BU25+BU43+BU49+BU57+BU64+BU70+BU76+BU81+BU85+BU86+BU91+BU97+BU102+BU109+BU116+BU123+BU132+BU139</f>
        <v>15033439.5</v>
      </c>
      <c r="BV144" s="61">
        <f>BV7+BV12+BV13+BV14+BV19+BV20+BV25+BV43+BV49+BV57+BV64+BV70+BV76+BV81+BV85+BV86+BV91+BV97+BV102+BV109+BV116+BV123+BV132+BV139</f>
        <v>14560607.32</v>
      </c>
      <c r="BW144" s="61">
        <f>BW7+BW12+BW13+BW14+BW19+BW20+BW25+BW43+BW49+BW57+BW64+BW70+BW76+BW81+BW85+BW86+BW91+BW97+BW102+BW109+BW116+BW123+BW132+BW139</f>
        <v>12126544.840000002</v>
      </c>
      <c r="BX144" s="18">
        <f t="shared" si="406"/>
        <v>0.96854797067563947</v>
      </c>
      <c r="BY144" s="18">
        <f t="shared" si="407"/>
        <v>1.2007218471638454</v>
      </c>
      <c r="BZ144" s="61">
        <f>BZ7+BZ12+BZ13+BZ14+BZ19+BZ20+BZ25+BZ43+BZ49+BZ57+BZ64+BZ70+BZ76+BZ81+BZ85+BZ86+BZ91+BZ97+BZ102+BZ109+BZ116+BZ123+BZ132+BZ139</f>
        <v>7363494.7700000005</v>
      </c>
      <c r="CA144" s="61">
        <f>CA7+CA12+CA13+CA14+CA19+CA20+CA25+CA43+CA49+CA57+CA64+CA70+CA76+CA81+CA85+CA86+CA91+CA97+CA102+CA109+CA116+CA123+CA132+CA139</f>
        <v>7381313.1000000006</v>
      </c>
      <c r="CB144" s="61">
        <f>CB7+CB12+CB13+CB14+CB19+CB20+CB25+CB43+CB49+CB57+CB64+CB70+CB76+CB81+CB85+CB86+CB91+CB97+CB102+CB109+CB116+CB123+CB132+CB139</f>
        <v>7281129.8499999996</v>
      </c>
      <c r="CC144" s="18">
        <f t="shared" si="408"/>
        <v>1.0024198197400227</v>
      </c>
      <c r="CD144" s="18">
        <f t="shared" si="409"/>
        <v>1.0137593000075396</v>
      </c>
      <c r="CE144" s="61">
        <f>CE7+CE12+CE13+CE14+CE19+CE20+CE25+CE43+CE49+CE57+CE64+CE70+CE76+CE81+CE85+CE86+CE91+CE97+CE102+CE109+CE116+CE123+CE132+CE139</f>
        <v>26164126.59</v>
      </c>
      <c r="CF144" s="61">
        <f>CF7+CF12+CF13+CF14+CF19+CF20+CF25+CF43+CF49+CF57+CF64+CF70+CF76+CF81+CF85+CF86+CF91+CF97+CF102+CF109+CF116+CF123+CF132+CF139</f>
        <v>16353432.959999999</v>
      </c>
      <c r="CG144" s="61">
        <f>CG7+CG12+CG13+CG14+CG19+CG20+CG25+CG43+CG49+CG57+CG64+CG70+CG76+CG81+CG85+CG86+CG91+CG97+CG102+CG109+CG116+CG123+CG132+CG139</f>
        <v>10480261.949999999</v>
      </c>
      <c r="CH144" s="18">
        <f t="shared" si="410"/>
        <v>0.62503263404368048</v>
      </c>
      <c r="CI144" s="18">
        <f t="shared" si="411"/>
        <v>1.5604030737037065</v>
      </c>
      <c r="CJ144" s="61">
        <f>CJ7+CJ12+CJ13+CJ14+CJ19+CJ20+CJ25+CJ43+CJ49+CJ57+CJ64+CJ70+CJ76+CJ81+CJ85+CJ86+CJ91+CJ97+CJ102+CJ109+CJ116+CJ123+CJ132+CJ139</f>
        <v>25884637.439999998</v>
      </c>
      <c r="CK144" s="61">
        <f>CK7+CK12+CK13+CK14+CK19+CK20+CK25+CK43+CK49+CK57+CK64+CK70+CK76+CK81+CK85+CK86+CK91+CK97+CK102+CK109+CK116+CK123+CK132+CK139</f>
        <v>15911930.919999998</v>
      </c>
      <c r="CL144" s="61">
        <f>CL7+CL12+CL13+CL14+CL19+CL20+CL25+CL43+CL49+CL57+CL64+CL70+CL76+CL81+CL85+CL86+CL91+CL97+CL102+CL109+CL116+CL123+CL132+CL139</f>
        <v>10050838.609999999</v>
      </c>
      <c r="CM144" s="18">
        <f t="shared" si="412"/>
        <v>0.61472489065699654</v>
      </c>
      <c r="CN144" s="18">
        <f t="shared" si="413"/>
        <v>1.5831446048858602</v>
      </c>
      <c r="CO144" s="61">
        <f>CO7+CO12+CO13+CO14+CO19+CO20+CO25+CO43+CO49+CO57+CO64+CO70+CO76+CO81+CO85+CO86+CO91+CO97+CO102+CO109+CO116+CO123+CO132+CO139</f>
        <v>279489.15000000002</v>
      </c>
      <c r="CP144" s="61">
        <f>CP7+CP12+CP13+CP14+CP19+CP20+CP25+CP43+CP49+CP57+CP64+CP70+CP76+CP81+CP85+CP86+CP91+CP97+CP102+CP109+CP116+CP123+CP132+CP139</f>
        <v>441502.04000000004</v>
      </c>
      <c r="CQ144" s="61">
        <f>CQ7+CQ12+CQ13+CQ14+CQ19+CQ20+CQ25+CQ43+CQ49+CQ57+CQ64+CQ70+CQ76+CQ81+CQ85+CQ86+CQ91+CQ97+CQ102+CQ109+CQ116+CQ123+CQ132+CQ139</f>
        <v>429423.33999999997</v>
      </c>
      <c r="CR144" s="18">
        <f t="shared" si="414"/>
        <v>1.5796750607313379</v>
      </c>
      <c r="CS144" s="18">
        <f t="shared" si="415"/>
        <v>1.0281277212365776</v>
      </c>
      <c r="CT144" s="61">
        <f>CT7+CT12+CT13+CT14+CT19+CT20+CT25+CT43+CT49+CT57+CT64+CT70+CT76+CT81+CT85+CT86+CT91+CT97+CT102+CT109+CT116+CT123+CT132+CT139</f>
        <v>389555.89</v>
      </c>
      <c r="CU144" s="61">
        <f>CU7+CU12+CU13+CU14+CU19+CU20+CU25+CU43+CU49+CU57+CU64+CU70+CU76+CU81+CU85+CU86+CU91+CU97+CU102+CU109+CU116+CU123+CU132+CU139</f>
        <v>530390.64</v>
      </c>
      <c r="CV144" s="61">
        <f>CV7+CV12+CV13+CV14+CV19+CV20+CV25+CV43+CV49+CV57+CV64+CV70+CV76+CV81+CV85+CV86+CV91+CV97+CV102+CV109+CV116+CV123+CV132+CV139</f>
        <v>319193.18</v>
      </c>
      <c r="CW144" s="18">
        <f t="shared" si="416"/>
        <v>1.3615264294938525</v>
      </c>
      <c r="CX144" s="18">
        <f t="shared" si="417"/>
        <v>1.6616603149227689</v>
      </c>
      <c r="CY144" s="61">
        <f>CY7+CY12+CY13+CY14+CY19+CY20+CY25+CY43+CY49+CY57+CY64+CY70+CY76+CY81+CY85+CY86+CY91+CY97+CY102+CY109+CY116+CY123+CY132+CY139</f>
        <v>577143</v>
      </c>
      <c r="CZ144" s="61">
        <f>CZ7+CZ12+CZ13+CZ14+CZ19+CZ20+CZ25+CZ43+CZ49+CZ57+CZ64+CZ70+CZ76+CZ81+CZ85+CZ86+CZ91+CZ97+CZ102+CZ109+CZ116+CZ123+CZ132+CZ139</f>
        <v>586402.6399999999</v>
      </c>
      <c r="DA144" s="61">
        <f>DA7+DA12+DA13+DA14+DA19+DA20+DA25+DA43+DA49+DA57+DA64+DA70+DA76+DA81+DA85+DA86+DA91+DA97+DA102+DA109+DA116+DA123+DA132+DA139</f>
        <v>776121.41</v>
      </c>
      <c r="DB144" s="18">
        <f t="shared" si="418"/>
        <v>1.0160439267218002</v>
      </c>
      <c r="DC144" s="18">
        <f t="shared" si="419"/>
        <v>0.75555529385537745</v>
      </c>
      <c r="DD144" s="61">
        <f>DD7+DD12+DD13+DD14+DD19+DD20+DD25+DD43+DD49+DD57+DD64+DD70+DD76+DD81+DD85+DD86+DD91+DD97+DD102+DD109+DD116+DD123+DD132+DD139</f>
        <v>2283422.0200000005</v>
      </c>
      <c r="DE144" s="61">
        <f>DE7+DE12+DE13+DE14+DE19+DE20+DE25+DE43+DE49+DE57+DE64+DE70+DE76+DE81+DE85+DE86+DE91+DE97+DE102+DE109+DE116+DE123+DE132+DE139</f>
        <v>5369901.7000000002</v>
      </c>
      <c r="DF144" s="61">
        <f>DF7+DF12+DF13+DF14+DF19+DF20+DF25+DF43+DF49+DF57+DF64+DF70+DF76+DF81+DF85+DF86+DF91+DF97+DF102+DF109+DF116+DF123+DF132+DF139</f>
        <v>1024272.57</v>
      </c>
      <c r="DG144" s="18" t="str">
        <f t="shared" si="420"/>
        <v>СВ.200</v>
      </c>
      <c r="DH144" s="18" t="str">
        <f t="shared" si="421"/>
        <v>св.200</v>
      </c>
      <c r="DI144" s="61">
        <f>DI7+DI12+DI13+DI14+DI19+DI20+DI25+DI43+DI49+DI57+DI64+DI70+DI76+DI81+DI85+DI86+DI91+DI97+DI102+DI109+DI116+DI123+DI132+DI139</f>
        <v>-0.8</v>
      </c>
      <c r="DJ144" s="61">
        <f>DJ7+DJ12+DJ13+DJ14+DJ19+DJ20+DJ25+DJ43+DJ49+DJ57+DJ64+DJ70+DJ76+DJ81+DJ85+DJ86+DJ91+DJ97+DJ102+DJ109+DJ116+DJ123+DJ132+DJ139</f>
        <v>-20390.05</v>
      </c>
      <c r="DK144" s="18">
        <f t="shared" si="570"/>
        <v>3.9234822867035643E-5</v>
      </c>
      <c r="DL144" s="61">
        <f>DL7+DL12+DL13+DL14+DL19+DL20+DL25+DL43+DL49+DL57+DL64+DL70+DL76+DL81+DL85+DL86+DL91+DL97+DL102+DL109+DL116+DL123+DL132+DL139</f>
        <v>347842.69000000006</v>
      </c>
      <c r="DM144" s="61">
        <f>DM7+DM12+DM13+DM14+DM19+DM20+DM25+DM43+DM49+DM57+DM64+DM70+DM76+DM81+DM85+DM86+DM91+DM97+DM102+DM109+DM116+DM123+DM132+DM139</f>
        <v>337719.23000000004</v>
      </c>
      <c r="DN144" s="61">
        <f>DN7+DN12+DN13+DN14+DN19+DN20+DN25+DN43+DN49+DN57+DN64+DN70+DN76+DN81+DN85+DN86+DN91+DN97+DN102+DN109+DN116+DN123+DN132+DN139</f>
        <v>1584540.46</v>
      </c>
      <c r="DO144" s="18">
        <f t="shared" si="422"/>
        <v>0.97089644172197487</v>
      </c>
      <c r="DP144" s="18">
        <f t="shared" si="423"/>
        <v>0.21313386342940088</v>
      </c>
      <c r="DQ144" s="61">
        <f>DQ7+DQ12+DQ13+DQ14+DQ19+DQ20+DQ25+DQ43+DQ49+DQ57+DQ64+DQ70+DQ76+DQ81+DQ85+DQ86+DQ91+DQ97+DQ102+DQ109+DQ116+DQ123+DQ132+DQ139</f>
        <v>3897255.9299999997</v>
      </c>
      <c r="DR144" s="61">
        <f>DR7+DR12+DR13+DR14+DR19+DR20+DR25+DR43+DR49+DR57+DR64+DR70+DR76+DR81+DR85+DR86+DR91+DR97+DR102+DR109+DR116+DR123+DR132+DR139</f>
        <v>3187915.57</v>
      </c>
      <c r="DS144" s="61">
        <f>DS7+DS12+DS13+DS14+DS19+DS20+DS25+DS43+DS49+DS57+DS64+DS70+DS76+DS81+DS85+DS86+DS91+DS97+DS102+DS109+DS116+DS123+DS132+DS139</f>
        <v>1380991.14</v>
      </c>
      <c r="DT144" s="18">
        <f t="shared" si="424"/>
        <v>0.81798979262827121</v>
      </c>
      <c r="DU144" s="18" t="str">
        <f t="shared" si="425"/>
        <v>св.200</v>
      </c>
      <c r="DV144" s="59"/>
      <c r="DW144" s="59"/>
      <c r="DX144" s="59"/>
      <c r="DY144" s="59"/>
      <c r="DZ144" s="59"/>
      <c r="EA144" s="59"/>
      <c r="EB144" s="59"/>
      <c r="EC144" s="59"/>
      <c r="ED144" s="59"/>
      <c r="EE144" s="59"/>
      <c r="EF144" s="59"/>
      <c r="EG144" s="59"/>
      <c r="EH144" s="59"/>
      <c r="EI144" s="59"/>
      <c r="EJ144" s="59"/>
      <c r="EK144" s="59"/>
      <c r="EL144" s="59"/>
      <c r="EM144" s="59"/>
      <c r="EN144" s="59"/>
    </row>
    <row r="145" spans="1:144" s="22" customFormat="1" ht="15.75" customHeight="1" collapsed="1" x14ac:dyDescent="0.25">
      <c r="A145" s="29"/>
      <c r="B145" s="68" t="s">
        <v>145</v>
      </c>
      <c r="C145" s="61">
        <f>SUM(C8:C10,C15:C17,C21:C23,C26:C29,C31:C41,C44:C47,C50:C55,C58:C62,C65:C68,C71:C74,C77:C79,C82:C83,C87:C89,C92:C95,C98:C100,C103:C107,C110:C114,C117:C121,C124:C130,C133:C137,C140:C142)</f>
        <v>317947792.91999996</v>
      </c>
      <c r="D145" s="61">
        <f>SUM(D8:D10,D15:D17,D21:D23,D26:D29,D31:D41,D44:D47,D50:D55,D58:D62,D65:D68,D71:D74,D77:D79,D82:D83,D87:D89,D92:D95,D98:D100,D103:D107,D110:D114,D117:D121,D124:D130,D133:D137,D140:D142)</f>
        <v>341766067.0400002</v>
      </c>
      <c r="E145" s="61">
        <f>SUM(E8:E10,E15:E17,E21:E23,E26:E29,E31:E41,E50:E55,E58:E62,E65,E66:E67,E68,E71:E74,E44:E47,E82:E83,E87:E89,E92:E95,E98:E100,E103:E107,E110:E114,E77:E79,E117:E121,E124:E130,E133:E134,E135:E137,E140,E141,E142)</f>
        <v>310854745.03999978</v>
      </c>
      <c r="F145" s="18">
        <f>IF(D145&lt;=0," ",IF(D145/C145*100&gt;200,"СВ.200",D145/C145))</f>
        <v>1.0749125317123784</v>
      </c>
      <c r="G145" s="18">
        <f>IF(E145=0," ",IF(D145/E145*100&gt;200,"св.200",D145/E145))</f>
        <v>1.0994397624396013</v>
      </c>
      <c r="H145" s="61">
        <f>SUM(H8:H10,H15:H17,H21:H23,H26:H29,H31:H41,H44:H47,H50:H55,H58:H62,H65:H68,H71:H74,H77:H79,H82:H83,H87:H89,H92:H95,H98:H100,H103:H107,H110:H114,H117:H121,H124:H130,H133:H137,H140:H142)</f>
        <v>260200489.44000003</v>
      </c>
      <c r="I145" s="61">
        <f>SUM(I8:I10,I15:I17,I21:I23,I26:I29,I31:I41,I44:I47,I50:I55,I58:I62,I65:I68,I71:I74,I77:I79,I82:I83,I87:I89,I92:I95,I98:I100,I103:I107,I110:I114,I117:I121,I124:I130,I133:I137,I140:I142)</f>
        <v>282155978.22000009</v>
      </c>
      <c r="J145" s="61">
        <f>SUM(J8:J10,J15:J17,J21:J23,J26:J29,J31:J41,J50:J55,J58:J62,J65,J66:J67,J68,J71:J74,J44:J47,J82:J83,J87:J89,J92:J95,J98:J100,J103:J107,J110:J114,J77:J79,J117:J121,J124:J130,J133:J134,J135:J137,J140,J141,J142)</f>
        <v>249914570.89000005</v>
      </c>
      <c r="K145" s="18">
        <f t="shared" ref="K145" si="592">IF(I145&lt;=0," ",IF(I145/H145*100&gt;200,"СВ.200",I145/H145))</f>
        <v>1.0843791217581964</v>
      </c>
      <c r="L145" s="18">
        <f t="shared" ref="L145" si="593">IF(J145=0," ",IF(I145/J145*100&gt;200,"св.200",I145/J145))</f>
        <v>1.1290097140602142</v>
      </c>
      <c r="M145" s="61">
        <f>SUM(M8:M10,M15:M17,M21:M23,M26:M29,M31:M41,M44:M47,M50:M55,M58:M62,M65:M68,M71:M74,M77:M79,M82:M83,M87:M89,M92:M95,M98:M100,M103:M107,M110:M114,M117:M121,M124:M130,M133:M137,M140:M142)</f>
        <v>97540212.159999982</v>
      </c>
      <c r="N145" s="61">
        <f>SUM(N8:N10,N15:N17,N21:N23,N26:N29,N31:N41,N44:N47,N50:N55,N58:N62,N65:N68,N71:N74,N77:N79,N82:N83,N87:N89,N92:N95,N98:N100,N103:N107,N110:N114,N117:N121,N124:N130,N133:N137,N140:N142)</f>
        <v>110177322.39999996</v>
      </c>
      <c r="O145" s="61">
        <f>SUM(O8:O10,O15:O17,O21:O23,O26:O29,O31:O41,O50:O55,O58:O62,O65,O66:O67,O68,O71:O74,O44:O47,O82:O83,O87:O89,O92:O95,O98:O100,O103:O107,O110:O114,O77:O79,O117:O121,O124:O130,O133:O134,O135:O137,O140,O141,O142)</f>
        <v>86965071.929999977</v>
      </c>
      <c r="P145" s="18">
        <f t="shared" si="382"/>
        <v>1.1295579531780258</v>
      </c>
      <c r="Q145" s="18">
        <f t="shared" si="383"/>
        <v>1.2669146354375929</v>
      </c>
      <c r="R145" s="61">
        <f>SUM(R8:R10,R15:R17,R21:R23,R26:R29,R31:R41,R44:R47,R50:R55,R58:R62,R65:R68,R71:R74,R77:R79,R82:R83,R87:R89,R92:R95,R98:R100,R103:R107,R110:R114,R117:R121,R124:R130,R133:R137,R140:R142)</f>
        <v>0</v>
      </c>
      <c r="S145" s="61">
        <f>SUM(S8:S10,S15:S17,S21:S23,S26:S29,S31:S41,S44:S47,S50:S55,S58:S62,S65:S68,S71:S74,S77:S79,S82:S83,S87:S89,S92:S95,S98:S100,S103:S107,S110:S114,S117:S121,S124:S130,S133:S137,S140:S142)</f>
        <v>0</v>
      </c>
      <c r="T145" s="61">
        <f>SUM(T8:T10,T15:T17,T21:T23,T26:T29,T31:T41,T50:T55,T58:T62,T65,T66:T67,T68,T71:T74,T44:T47,T82:T83,T87:T89,T92:T95,T98:T100,T103:T107,T110:T114,T77:T79,T117:T121,T124:T130,T133:T134,T135:T137,T140,T141,T142)</f>
        <v>0</v>
      </c>
      <c r="U145" s="18" t="str">
        <f t="shared" si="384"/>
        <v xml:space="preserve"> </v>
      </c>
      <c r="V145" s="18" t="str">
        <f t="shared" si="385"/>
        <v xml:space="preserve"> </v>
      </c>
      <c r="W145" s="61">
        <f>SUM(W8:W10,W15:W17,W21:W23,W26:W29,W31:W41,W44:W47,W50:W55,W58:W62,W65:W68,W71:W74,W77:W79,W82:W83,W87:W89,W92:W95,W98:W100,W103:W107,W110:W114,W117:W121,W124:W130,W133:W137,W140:W142)</f>
        <v>11360734.189999998</v>
      </c>
      <c r="X145" s="61">
        <f>SUM(X8:X10,X15:X17,X21:X23,X26:X29,X31:X41,X44:X47,X50:X55,X58:X62,X65:X68,X71:X74,X77:X79,X82:X83,X87:X89,X92:X95,X98:X100,X103:X107,X110:X114,X117:X121,X124:X130,X133:X137,X140:X142)</f>
        <v>10866330.960000003</v>
      </c>
      <c r="Y145" s="61">
        <f>SUM(Y8:Y10,Y15:Y17,Y21:Y23,Y26:Y29,Y31:Y41,Y50:Y55,Y58:Y62,Y65,Y66:Y67,Y68,Y71:Y74,Y44:Y47,Y82:Y83,Y87:Y89,Y92:Y95,Y98:Y100,Y103:Y107,Y110:Y114,Y77:Y79,Y117:Y121,Y124:Y130,Y133:Y134,Y135:Y137,Y140,Y141,Y142)</f>
        <v>5221500.1400000006</v>
      </c>
      <c r="Z145" s="18">
        <f t="shared" si="386"/>
        <v>0.95648140148942307</v>
      </c>
      <c r="AA145" s="18" t="str">
        <f t="shared" si="387"/>
        <v>св.200</v>
      </c>
      <c r="AB145" s="61">
        <f>SUM(AB8:AB10,AB15:AB17,AB21:AB23,AB26:AB29,AB31:AB41,AB44:AB47,AB50:AB55,AB58:AB62,AB65:AB68,AB71:AB74,AB77:AB79,AB82:AB83,AB87:AB89,AB92:AB95,AB98:AB100,AB103:AB107,AB110:AB114,AB117:AB121,AB124:AB130,AB133:AB137,AB140:AB142)</f>
        <v>23491118.320000004</v>
      </c>
      <c r="AC145" s="61">
        <f>SUM(AC8:AC10,AC15:AC17,AC21:AC23,AC26:AC29,AC31:AC41,AC44:AC47,AC50:AC55,AC58:AC62,AC65:AC68,AC71:AC74,AC77:AC79,AC82:AC83,AC87:AC89,AC92:AC95,AC98:AC100,AC103:AC107,AC110:AC114,AC117:AC121,AC124:AC130,AC133:AC137,AC140:AC142)</f>
        <v>25869749.620000001</v>
      </c>
      <c r="AD145" s="61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22111636.309999991</v>
      </c>
      <c r="AE145" s="18">
        <f t="shared" si="388"/>
        <v>1.1012566225071909</v>
      </c>
      <c r="AF145" s="18">
        <f t="shared" si="389"/>
        <v>1.1699608865355842</v>
      </c>
      <c r="AG145" s="61">
        <f>SUM(AG8:AG10,AG15:AG17,AG21:AG23,AG26:AG29,AG31:AG41,AG44:AG47,AG50:AG55,AG58:AG62,AG65:AG68,AG71:AG74,AG77:AG79,AG82:AG83,AG87:AG89,AG92:AG95,AG98:AG100,AG103:AG107,AG110:AG114,AG117:AG121,AG124:AG130,AG133:AG137,AG140:AG142)</f>
        <v>127663344.77000003</v>
      </c>
      <c r="AH145" s="61">
        <f>SUM(AH8:AH10,AH15:AH17,AH21:AH23,AH26:AH29,AH31:AH41,AH44:AH47,AH50:AH55,AH58:AH62,AH65:AH68,AH71:AH74,AH77:AH79,AH82:AH83,AH87:AH89,AH92:AH95,AH98:AH100,AH103:AH107,AH110:AH114,AH117:AH121,AH124:AH130,AH133:AH137,AH140:AH142)</f>
        <v>135162700.24000007</v>
      </c>
      <c r="AI145" s="61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135494772.50000003</v>
      </c>
      <c r="AJ145" s="18">
        <f t="shared" si="390"/>
        <v>1.0587432162576578</v>
      </c>
      <c r="AK145" s="18">
        <f t="shared" si="391"/>
        <v>0.99754918766331035</v>
      </c>
      <c r="AL145" s="61">
        <f>SUM(AL8:AL10,AL15:AL17,AL21:AL23,AL26:AL29,AL31:AL41,AL44:AL47,AL50:AL55,AL58:AL62,AL65:AL68,AL71:AL74,AL77:AL79,AL82:AL83,AL87:AL89,AL92:AL95,AL98:AL100,AL103:AL107,AL110:AL114,AL117:AL121,AL124:AL130,AL133:AL137,AL140:AL142)</f>
        <v>145080</v>
      </c>
      <c r="AM145" s="61">
        <f>SUM(AM8:AM10,AM15:AM17,AM21:AM23,AM26:AM29,AM31:AM41,AM44:AM47,AM50:AM55,AM58:AM62,AM65:AM68,AM71:AM74,AM77:AM79,AM82:AM83,AM87:AM89,AM92:AM95,AM98:AM100,AM103:AM107,AM110:AM114,AM117:AM121,AM124:AM130,AM133:AM137,AM140:AM142)</f>
        <v>79875</v>
      </c>
      <c r="AN145" s="61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120699.1</v>
      </c>
      <c r="AO145" s="18">
        <f t="shared" si="392"/>
        <v>0.55055831265508681</v>
      </c>
      <c r="AP145" s="18">
        <f t="shared" si="393"/>
        <v>0.66176964037014352</v>
      </c>
      <c r="AQ145" s="61">
        <f>SUM(AQ8:AQ10,AQ15:AQ17,AQ21:AQ23,AQ26:AQ29,AQ31:AQ41,AQ44:AQ47,AQ50:AQ55,AQ58:AQ62,AQ65:AQ68,AQ71:AQ74,AQ77:AQ79,AQ82:AQ83,AQ87:AQ89,AQ92:AQ95,AQ98:AQ100,AQ103:AQ107,AQ110:AQ114,AQ117:AQ121,AQ124:AQ130,AQ133:AQ137,AQ140:AQ142)</f>
        <v>57747303.480000019</v>
      </c>
      <c r="AR145" s="61">
        <f>SUM(AR8:AR10,AR15:AR17,AR21:AR23,AR26:AR29,AR31:AR41,AR44:AR47,AR50:AR55,AR58:AR62,AR65:AR68,AR71:AR74,AR77:AR79,AR82:AR83,AR87:AR89,AR92:AR95,AR98:AR100,AR103:AR107,AR110:AR114,AR117:AR121,AR124:AR130,AR133:AR137,AR140:AR142)</f>
        <v>59610088.820000008</v>
      </c>
      <c r="AS145" s="61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60940174.149999991</v>
      </c>
      <c r="AT145" s="18">
        <f t="shared" si="394"/>
        <v>1.0322575294038645</v>
      </c>
      <c r="AU145" s="18">
        <f t="shared" si="395"/>
        <v>0.9781739164918356</v>
      </c>
      <c r="AV145" s="61">
        <f>SUM(AV8:AV10,AV15:AV17,AV21:AV23,AV26:AV29,AV31:AV41,AV44:AV47,AV50:AV55,AV58:AV62,AV65:AV68,AV71:AV74,AV77:AV79,AV82:AV83,AV87:AV89,AV92:AV95,AV98:AV100,AV103:AV107,AV110:AV114,AV117:AV121,AV124:AV130,AV133:AV137,AV140:AV142)</f>
        <v>633040.12</v>
      </c>
      <c r="AW145" s="61">
        <f>SUM(AW8:AW10,AW15:AW17,AW21:AW23,AW26:AW29,AW31:AW41,AW44:AW47,AW50:AW55,AW58:AW62,AW65:AW68,AW71:AW74,AW77:AW79,AW82:AW83,AW87:AW89,AW92:AW95,AW98:AW100,AW103:AW107,AW110:AW114,AW117:AW121,AW124:AW130,AW133:AW137,AW140:AW142)</f>
        <v>728099.44</v>
      </c>
      <c r="AX145" s="61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904228.48</v>
      </c>
      <c r="AY145" s="18">
        <f t="shared" si="396"/>
        <v>1.1501631839700774</v>
      </c>
      <c r="AZ145" s="18">
        <f t="shared" si="397"/>
        <v>0.80521622145765637</v>
      </c>
      <c r="BA145" s="61">
        <f>SUM(BA8:BA10,BA15:BA17,BA21:BA23,BA26:BA29,BA31:BA41,BA44:BA47,BA50:BA55,BA58:BA62,BA65:BA68,BA71:BA74,BA77:BA79,BA82:BA83,BA87:BA89,BA92:BA95,BA98:BA100,BA103:BA107,BA110:BA114,BA117:BA121,BA124:BA130,BA133:BA137,BA140:BA142)</f>
        <v>24345790.07</v>
      </c>
      <c r="BB145" s="61">
        <f>SUM(BB8:BB10,BB15:BB17,BB21:BB23,BB26:BB29,BB31:BB41,BB44:BB47,BB50:BB55,BB58:BB62,BB65:BB68,BB71:BB74,BB77:BB79,BB82:BB83,BB87:BB89,BB92:BB95,BB98:BB100,BB103:BB107,BB110:BB114,BB117:BB121,BB124:BB130,BB133:BB137,BB140:BB142)</f>
        <v>25732999.19000002</v>
      </c>
      <c r="BC145" s="61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21302360.369999994</v>
      </c>
      <c r="BD145" s="18">
        <f t="shared" si="398"/>
        <v>1.0569794250263171</v>
      </c>
      <c r="BE145" s="18">
        <f t="shared" si="399"/>
        <v>1.2079881638956627</v>
      </c>
      <c r="BF145" s="61">
        <f>SUM(BF8:BF10,BF15:BF17,BF21:BF23,BF26:BF29,BF31:BF41,BF44:BF47,BF50:BF55,BF58:BF62,BF65:BF68,BF71:BF74,BF77:BF79,BF82:BF83,BF87:BF89,BF92:BF95,BF98:BF100,BF103:BF107,BF110:BF114,BF117:BF121,BF124:BF130,BF133:BF137,BF140:BF142)</f>
        <v>4126797.3999999994</v>
      </c>
      <c r="BG145" s="61">
        <f>SUM(BG8:BG10,BG15:BG17,BG21:BG23,BG26:BG29,BG31:BG41,BG44:BG47,BG50:BG55,BG58:BG62,BG65:BG68,BG71:BG74,BG77:BG79,BG82:BG83,BG87:BG89,BG92:BG95,BG98:BG100,BG103:BG107,BG110:BG114,BG117:BG121,BG124:BG130,BG133:BG137,BG140:BG142)</f>
        <v>3099839.8599999994</v>
      </c>
      <c r="BH145" s="61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3681237.34</v>
      </c>
      <c r="BI145" s="18">
        <f t="shared" si="400"/>
        <v>0.75114902902672176</v>
      </c>
      <c r="BJ145" s="18">
        <f t="shared" si="401"/>
        <v>0.84206465753169812</v>
      </c>
      <c r="BK145" s="61">
        <f>SUM(BK8:BK10,BK15:BK17,BK21:BK23,BK26:BK29,BK31:BK41,BK44:BK47,BK50:BK55,BK58:BK62,BK65:BK68,BK71:BK74,BK77:BK79,BK82:BK83,BK87:BK89,BK92:BK95,BK98:BK100,BK103:BK107,BK110:BK114,BK117:BK121,BK124:BK130,BK133:BK137,BK140:BK142)</f>
        <v>606471.67999999993</v>
      </c>
      <c r="BL145" s="61">
        <f>SUM(BL8:BL10,BL15:BL17,BL21:BL23,BL26:BL29,BL31:BL41,BL44:BL47,BL50:BL55,BL58:BL62,BL65:BL68,BL71:BL74,BL77:BL79,BL82:BL83,BL87:BL89,BL92:BL95,BL98:BL100,BL103:BL107,BL110:BL114,BL117:BL121,BL124:BL130,BL133:BL137,BL140:BL142)</f>
        <v>606647.36</v>
      </c>
      <c r="BM145" s="61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520779.92</v>
      </c>
      <c r="BN145" s="18">
        <f t="shared" si="402"/>
        <v>1.000289675521205</v>
      </c>
      <c r="BO145" s="18">
        <f t="shared" si="403"/>
        <v>1.1648823940830899</v>
      </c>
      <c r="BP145" s="61">
        <f>SUM(BP8:BP10,BP15:BP17,BP21:BP23,BP26:BP29,BP31:BP41,BP44:BP47,BP50:BP55,BP58:BP62,BP65:BP68,BP71:BP74,BP77:BP79,BP82:BP83,BP87:BP89,BP92:BP95,BP98:BP100,BP103:BP107,BP110:BP114,BP117:BP121,BP124:BP130,BP133:BP137,BP140:BP142)</f>
        <v>5992309.790000001</v>
      </c>
      <c r="BQ145" s="61">
        <f>SUM(BQ8:BQ10,BQ15:BQ17,BQ21:BQ23,BQ26:BQ29,BQ31:BQ41,BQ44:BQ47,BQ50:BQ55,BQ58:BQ62,BQ65:BQ68,BQ71:BQ74,BQ77:BQ79,BQ82:BQ83,BQ87:BQ89,BQ92:BQ95,BQ98:BQ100,BQ103:BQ107,BQ110:BQ114,BQ117:BQ121,BQ124:BQ130,BQ133:BQ137,BQ140:BQ142)</f>
        <v>6294871.7400000002</v>
      </c>
      <c r="BR145" s="61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5987440.8200000003</v>
      </c>
      <c r="BS145" s="18">
        <f t="shared" si="404"/>
        <v>1.0504917069716448</v>
      </c>
      <c r="BT145" s="18">
        <f t="shared" si="405"/>
        <v>1.0513459638670799</v>
      </c>
      <c r="BU145" s="61">
        <f>SUM(BU8:BU10,BU15:BU17,BU21:BU23,BU26:BU29,BU31:BU41,BU44:BU47,BU50:BU55,BU58:BU62,BU65:BU68,BU71:BU74,BU77:BU79,BU82:BU83,BU87:BU89,BU92:BU95,BU98:BU100,BU103:BU107,BU110:BU114,BU117:BU121,BU124:BU130,BU133:BU137,BU140:BU142)</f>
        <v>5862141.9299999988</v>
      </c>
      <c r="BV145" s="61">
        <f>SUM(BV8:BV10,BV15:BV17,BV21:BV23,BV26:BV29,BV31:BV41,BV44:BV47,BV50:BV55,BV58:BV62,BV65:BV68,BV71:BV74,BV77:BV79,BV82:BV83,BV87:BV89,BV92:BV95,BV98:BV100,BV103:BV107,BV110:BV114,BV117:BV121,BV124:BV130,BV133:BV137,BV140:BV142)</f>
        <v>6693907.589999998</v>
      </c>
      <c r="BW145" s="61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7290100.4199999999</v>
      </c>
      <c r="BX145" s="18">
        <f t="shared" si="406"/>
        <v>1.1418876700585103</v>
      </c>
      <c r="BY145" s="18">
        <f t="shared" si="407"/>
        <v>0.91821884533107678</v>
      </c>
      <c r="BZ145" s="61">
        <f>SUM(BZ8:BZ10,BZ15:BZ17,BZ21:BZ23,BZ26:BZ29,BZ31:BZ41,BZ44:BZ47,BZ50:BZ55,BZ58:BZ62,BZ65:BZ68,BZ71:BZ74,BZ77:BZ79,BZ82:BZ83,BZ87:BZ89,BZ92:BZ95,BZ98:BZ100,BZ103:BZ107,BZ110:BZ114,BZ117:BZ121,BZ124:BZ130,BZ133:BZ137,BZ140:BZ142)</f>
        <v>3366395.72</v>
      </c>
      <c r="CA145" s="61">
        <f>SUM(CA8:CA10,CA15:CA17,CA21:CA23,CA26:CA29,CA31:CA41,CA44:CA47,CA50:CA55,CA58:CA62,CA65:CA68,CA71:CA74,CA77:CA79,CA82:CA83,CA87:CA89,CA92:CA95,CA98:CA100,CA103:CA107,CA110:CA114,CA117:CA121,CA124:CA130,CA133:CA137,CA140:CA142)</f>
        <v>3435563.72</v>
      </c>
      <c r="CB145" s="61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6467454.4400000004</v>
      </c>
      <c r="CC145" s="18">
        <f t="shared" si="408"/>
        <v>1.0205466040694704</v>
      </c>
      <c r="CD145" s="18">
        <f t="shared" si="409"/>
        <v>0.53120802811561818</v>
      </c>
      <c r="CE145" s="61">
        <f>SUM(CE8:CE10,CE15:CE17,CE21:CE23,CE26:CE29,CE31:CE41,CE44:CE47,CE50:CE55,CE58:CE62,CE65:CE68,CE71:CE74,CE77:CE79,CE82:CE83,CE87:CE89,CE92:CE95,CE98:CE100,CE103:CE107,CE110:CE114,CE117:CE121,CE124:CE130,CE133:CE137,CE140:CE142)</f>
        <v>6448726.7499999991</v>
      </c>
      <c r="CF145" s="61">
        <f>SUM(CF8:CF10,CF15:CF17,CF21:CF23,CF26:CF29,CF31:CF41,CF44:CF47,CF50:CF55,CF58:CF62,CF65:CF68,CF71:CF74,CF77:CF79,CF82:CF83,CF87:CF89,CF92:CF95,CF98:CF100,CF103:CF107,CF110:CF114,CF117:CF121,CF124:CF130,CF133:CF137,CF140:CF142)</f>
        <v>6577562.3199999984</v>
      </c>
      <c r="CG145" s="61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9715311.6300000008</v>
      </c>
      <c r="CH145" s="18">
        <f t="shared" si="410"/>
        <v>1.0199784507848777</v>
      </c>
      <c r="CI145" s="18">
        <f t="shared" si="411"/>
        <v>0.67703050303492918</v>
      </c>
      <c r="CJ145" s="61">
        <f>SUM(CJ8:CJ10,CJ15:CJ17,CJ21:CJ23,CJ26:CJ29,CJ31:CJ41,CJ44:CJ47,CJ50:CJ55,CJ58:CJ62,CJ65:CJ68,CJ71:CJ74,CJ77:CJ79,CJ82:CJ83,CJ87:CJ89,CJ92:CJ95,CJ98:CJ100,CJ103:CJ107,CJ110:CJ114,CJ117:CJ121,CJ124:CJ130,CJ133:CJ137,CJ140:CJ142)</f>
        <v>0</v>
      </c>
      <c r="CK145" s="61">
        <f>SUM(CK8:CK10,CK15:CK17,CK21:CK23,CK26:CK29,CK31:CK41,CK44:CK47,CK50:CK55,CK58:CK62,CK65:CK68,CK71:CK74,CK77:CK79,CK82:CK83,CK87:CK89,CK92:CK95,CK98:CK100,CK103:CK107,CK110:CK114,CK117:CK121,CK124:CK130,CK133:CK137,CK140:CK142)</f>
        <v>0</v>
      </c>
      <c r="CL145" s="61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5" s="18" t="str">
        <f t="shared" si="412"/>
        <v xml:space="preserve"> </v>
      </c>
      <c r="CN145" s="18" t="str">
        <f t="shared" si="413"/>
        <v xml:space="preserve"> </v>
      </c>
      <c r="CO145" s="61">
        <f>SUM(CO8:CO10,CO15:CO17,CO21:CO23,CO26:CO29,CO31:CO41,CO44:CO47,CO50:CO55,CO58:CO62,CO65:CO68,CO71:CO74,CO77:CO79,CO82:CO83,CO87:CO89,CO92:CO95,CO98:CO100,CO103:CO107,CO110:CO114,CO117:CO121,CO124:CO130,CO133:CO137,CO140:CO142)</f>
        <v>6448726.7499999991</v>
      </c>
      <c r="CP145" s="61">
        <f>SUM(CP8:CP10,CP15:CP17,CP21:CP23,CP26:CP29,CP31:CP41,CP44:CP47,CP50:CP55,CP58:CP62,CP65:CP68,CP71:CP74,CP77:CP79,CP82:CP83,CP87:CP89,CP92:CP95,CP98:CP100,CP103:CP107,CP110:CP114,CP117:CP121,CP124:CP130,CP133:CP137,CP140:CP142)</f>
        <v>6577562.3199999984</v>
      </c>
      <c r="CQ145" s="61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9715311.6300000008</v>
      </c>
      <c r="CR145" s="18">
        <f t="shared" si="414"/>
        <v>1.0199784507848777</v>
      </c>
      <c r="CS145" s="18">
        <f t="shared" si="415"/>
        <v>0.67703050303492918</v>
      </c>
      <c r="CT145" s="61">
        <f>SUM(CT8:CT10,CT15:CT17,CT21:CT23,CT26:CT29,CT31:CT41,CT44:CT47,CT50:CT55,CT58:CT62,CT65:CT68,CT71:CT74,CT77:CT79,CT82:CT83,CT87:CT89,CT92:CT95,CT98:CT100,CT103:CT107,CT110:CT114,CT117:CT121,CT124:CT130,CT133:CT137,CT140:CT142)</f>
        <v>30663.06</v>
      </c>
      <c r="CU145" s="61">
        <f>SUM(CU8:CU10,CU15:CU17,CU21:CU23,CU26:CU29,CU31:CU41,CU44:CU47,CU50:CU55,CU58:CU62,CU65:CU68,CU71:CU74,CU77:CU79,CU82:CU83,CU87:CU89,CU92:CU95,CU98:CU100,CU103:CU107,CU110:CU114,CU117:CU121,CU124:CU130,CU133:CU137,CU140:CU142)</f>
        <v>30663.06</v>
      </c>
      <c r="CV145" s="61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5" s="18">
        <f t="shared" si="416"/>
        <v>1</v>
      </c>
      <c r="CX145" s="18" t="str">
        <f t="shared" si="417"/>
        <v xml:space="preserve"> </v>
      </c>
      <c r="CY145" s="61">
        <f>SUM(CY8:CY10,CY15:CY17,CY21:CY23,CY26:CY29,CY31:CY41,CY44:CY47,CY50:CY55,CY58:CY62,CY65:CY68,CY71:CY74,CY77:CY79,CY82:CY83,CY87:CY89,CY92:CY95,CY98:CY100,CY103:CY107,CY110:CY114,CY117:CY121,CY124:CY130,CY133:CY137,CY140:CY142)</f>
        <v>0</v>
      </c>
      <c r="CZ145" s="61">
        <f>SUM(CZ8:CZ10,CZ15:CZ17,CZ21:CZ23,CZ26:CZ29,CZ31:CZ41,CZ44:CZ47,CZ50:CZ55,CZ58:CZ62,CZ65:CZ68,CZ71:CZ74,CZ77:CZ79,CZ82:CZ83,CZ87:CZ89,CZ92:CZ95,CZ98:CZ100,CZ103:CZ107,CZ110:CZ114,CZ117:CZ121,CZ124:CZ130,CZ133:CZ137,CZ140:CZ142)</f>
        <v>0</v>
      </c>
      <c r="DA145" s="61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5" s="18" t="str">
        <f t="shared" si="418"/>
        <v xml:space="preserve"> </v>
      </c>
      <c r="DC145" s="18" t="str">
        <f t="shared" si="419"/>
        <v xml:space="preserve"> </v>
      </c>
      <c r="DD145" s="61">
        <f>SUM(DD8:DD10,DD15:DD17,DD21:DD23,DD26:DD29,DD31:DD41,DD44:DD47,DD50:DD55,DD58:DD62,DD65:DD68,DD71:DD74,DD77:DD79,DD82:DD83,DD87:DD89,DD92:DD95,DD98:DD100,DD103:DD107,DD110:DD114,DD117:DD121,DD124:DD130,DD133:DD137,DD140:DD142)</f>
        <v>764807.51</v>
      </c>
      <c r="DE145" s="61">
        <f>SUM(DE8:DE10,DE15:DE17,DE21:DE23,DE26:DE29,DE31:DE41,DE44:DE47,DE50:DE55,DE58:DE62,DE65:DE68,DE71:DE74,DE77:DE79,DE82:DE83,DE87:DE89,DE92:DE95,DE98:DE100,DE103:DE107,DE110:DE114,DE117:DE121,DE124:DE130,DE133:DE137,DE140:DE142)</f>
        <v>835133.42000000016</v>
      </c>
      <c r="DF145" s="61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364960.23</v>
      </c>
      <c r="DG145" s="18">
        <f t="shared" si="420"/>
        <v>1.0919524312725435</v>
      </c>
      <c r="DH145" s="18" t="str">
        <f t="shared" si="421"/>
        <v>св.200</v>
      </c>
      <c r="DI145" s="61">
        <f>SUM(DI8:DI10,DI15:DI17,DI21:DI23,DI26:DI29,DI31:DI41,DI44:DI47,DI50:DI55,DI58:DI62,DI65:DI68,DI71:DI74,DI77:DI79,DI82:DI83,DI87:DI89,DI92:DI95,DI98:DI100,DI103:DI107,DI110:DI114,DI117:DI121,DI124:DI130,DI133:DI137,DI140:DI142)</f>
        <v>-106707.33000000002</v>
      </c>
      <c r="DJ145" s="61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-42089.909999999996</v>
      </c>
      <c r="DK145" s="18" t="str">
        <f t="shared" si="570"/>
        <v>св.200</v>
      </c>
      <c r="DL145" s="61">
        <f>SUM(DL8:DL10,DL15:DL17,DL21:DL23,DL26:DL29,DL31:DL41,DL44:DL47,DL50:DL55,DL58:DL62,DL65:DL68,DL71:DL74,DL77:DL79,DL82:DL83,DL87:DL89,DL92:DL95,DL98:DL100,DL103:DL107,DL110:DL114,DL117:DL121,DL124:DL130,DL133:DL137,DL140:DL142)</f>
        <v>676062.29999999993</v>
      </c>
      <c r="DM145" s="61">
        <f>SUM(DM8:DM10,DM15:DM17,DM21:DM23,DM26:DM29,DM31:DM41,DM44:DM47,DM50:DM55,DM58:DM62,DM65:DM68,DM71:DM74,DM77:DM79,DM82:DM83,DM87:DM89,DM92:DM95,DM98:DM100,DM103:DM107,DM110:DM114,DM117:DM121,DM124:DM130,DM133:DM137,DM140:DM142)</f>
        <v>679135.69</v>
      </c>
      <c r="DN145" s="61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705292.76</v>
      </c>
      <c r="DO145" s="18">
        <f t="shared" si="422"/>
        <v>1.0045460159514885</v>
      </c>
      <c r="DP145" s="18">
        <f t="shared" si="423"/>
        <v>0.96291317381451635</v>
      </c>
      <c r="DQ145" s="61">
        <f>SUM(DQ8:DQ10,DQ15:DQ17,DQ21:DQ23,DQ26:DQ29,DQ31:DQ41,DQ44:DQ47,DQ50:DQ55,DQ58:DQ62,DQ65:DQ68,DQ71:DQ74,DQ77:DQ79,DQ82:DQ83,DQ87:DQ89,DQ92:DQ95,DQ98:DQ100,DQ103:DQ107,DQ110:DQ114,DQ117:DQ121,DQ124:DQ130,DQ133:DQ137,DQ140:DQ142)</f>
        <v>4801735.6400000015</v>
      </c>
      <c r="DR145" s="61">
        <f>SUM(DR8:DR10,DR15:DR17,DR21:DR23,DR26:DR29,DR31:DR41,DR44:DR47,DR50:DR55,DR58:DR62,DR65:DR68,DR71:DR74,DR77:DR79,DR82:DR83,DR87:DR89,DR92:DR95,DR98:DR100,DR103:DR107,DR110:DR114,DR117:DR121,DR124:DR130,DR133:DR137,DR140:DR142)</f>
        <v>4794623.8400000017</v>
      </c>
      <c r="DS145" s="61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4040944.51</v>
      </c>
      <c r="DT145" s="18">
        <f t="shared" si="424"/>
        <v>0.99851891054960284</v>
      </c>
      <c r="DU145" s="18">
        <f t="shared" si="425"/>
        <v>1.1865106853446998</v>
      </c>
      <c r="DV145" s="59"/>
      <c r="DW145" s="59"/>
      <c r="DX145" s="59"/>
      <c r="DY145" s="59"/>
      <c r="DZ145" s="59"/>
      <c r="EA145" s="59"/>
      <c r="EB145" s="59"/>
      <c r="EC145" s="59"/>
      <c r="ED145" s="59"/>
      <c r="EE145" s="59"/>
      <c r="EF145" s="59"/>
      <c r="EG145" s="59"/>
      <c r="EH145" s="59"/>
      <c r="EI145" s="59"/>
      <c r="EJ145" s="59"/>
      <c r="EK145" s="59"/>
      <c r="EL145" s="59"/>
      <c r="EM145" s="59"/>
      <c r="EN145" s="59"/>
    </row>
    <row r="146" spans="1:144" s="44" customFormat="1" ht="15.75" hidden="1" customHeight="1" outlineLevel="1" x14ac:dyDescent="0.2">
      <c r="C146" s="46"/>
      <c r="D146" s="46"/>
      <c r="E146" s="46"/>
      <c r="H146" s="46"/>
      <c r="I146" s="46"/>
      <c r="J146" s="46"/>
      <c r="M146" s="46"/>
      <c r="N146" s="46"/>
      <c r="O146" s="46"/>
      <c r="R146" s="46"/>
      <c r="S146" s="46"/>
      <c r="T146" s="46"/>
      <c r="W146" s="46"/>
      <c r="X146" s="46"/>
      <c r="Y146" s="46"/>
      <c r="AB146" s="46"/>
      <c r="AC146" s="46"/>
      <c r="AD146" s="46"/>
      <c r="AG146" s="46"/>
      <c r="AH146" s="46"/>
      <c r="AI146" s="46"/>
      <c r="AL146" s="46"/>
      <c r="AM146" s="46"/>
      <c r="AN146" s="46"/>
      <c r="AQ146" s="46"/>
      <c r="AR146" s="46"/>
      <c r="AS146" s="46"/>
      <c r="AT146" s="45"/>
      <c r="AU146" s="45"/>
      <c r="AV146" s="46"/>
      <c r="AW146" s="46"/>
      <c r="AX146" s="46"/>
      <c r="BA146" s="46"/>
      <c r="BB146" s="46"/>
      <c r="BC146" s="46"/>
      <c r="BF146" s="46"/>
      <c r="BG146" s="46"/>
      <c r="BH146" s="46"/>
      <c r="BK146" s="46"/>
      <c r="BL146" s="46"/>
      <c r="BM146" s="46"/>
      <c r="BP146" s="46"/>
      <c r="BQ146" s="46"/>
      <c r="BR146" s="46"/>
      <c r="BU146" s="46"/>
      <c r="BV146" s="46"/>
      <c r="BW146" s="46"/>
      <c r="BZ146" s="46"/>
      <c r="CA146" s="46"/>
      <c r="CB146" s="46"/>
      <c r="CE146" s="47"/>
      <c r="CF146" s="47"/>
      <c r="CG146" s="47"/>
      <c r="CJ146" s="46"/>
      <c r="CK146" s="46"/>
      <c r="CL146" s="46"/>
      <c r="CO146" s="46"/>
      <c r="CP146" s="46"/>
      <c r="CQ146" s="46"/>
      <c r="CT146" s="46"/>
      <c r="CU146" s="46"/>
      <c r="CV146" s="46"/>
      <c r="CY146" s="46"/>
      <c r="CZ146" s="46"/>
      <c r="DA146" s="46"/>
      <c r="DD146" s="46"/>
      <c r="DE146" s="46"/>
      <c r="DF146" s="46"/>
      <c r="DI146" s="46"/>
      <c r="DJ146" s="46"/>
      <c r="DL146" s="46"/>
      <c r="DM146" s="46"/>
      <c r="DN146" s="46"/>
      <c r="DP146" s="49"/>
      <c r="DQ146" s="46"/>
      <c r="DR146" s="46"/>
      <c r="DS146" s="46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</row>
    <row r="147" spans="1:144" s="62" customFormat="1" ht="15.75" customHeight="1" x14ac:dyDescent="0.2">
      <c r="DV147" s="63"/>
      <c r="DW147" s="63"/>
      <c r="DX147" s="63"/>
      <c r="DY147" s="63"/>
      <c r="DZ147" s="63"/>
      <c r="EA147" s="63"/>
      <c r="EB147" s="63"/>
      <c r="EC147" s="63"/>
      <c r="ED147" s="63"/>
      <c r="EE147" s="63"/>
      <c r="EF147" s="63"/>
      <c r="EG147" s="63"/>
      <c r="EH147" s="63"/>
      <c r="EI147" s="63"/>
      <c r="EJ147" s="63"/>
      <c r="EK147" s="63"/>
      <c r="EL147" s="63"/>
      <c r="EM147" s="63"/>
      <c r="EN147" s="63"/>
    </row>
    <row r="148" spans="1:144" s="62" customFormat="1" ht="15.75" customHeight="1" x14ac:dyDescent="0.2">
      <c r="DV148" s="63"/>
      <c r="DW148" s="63"/>
      <c r="DX148" s="63"/>
      <c r="DY148" s="63"/>
      <c r="DZ148" s="63"/>
      <c r="EA148" s="63"/>
      <c r="EB148" s="63"/>
      <c r="EC148" s="63"/>
      <c r="ED148" s="63"/>
      <c r="EE148" s="63"/>
      <c r="EF148" s="63"/>
      <c r="EG148" s="63"/>
      <c r="EH148" s="63"/>
      <c r="EI148" s="63"/>
      <c r="EJ148" s="63"/>
      <c r="EK148" s="63"/>
      <c r="EL148" s="63"/>
      <c r="EM148" s="63"/>
      <c r="EN148" s="63"/>
    </row>
    <row r="149" spans="1:144" s="62" customFormat="1" ht="15.75" customHeight="1" x14ac:dyDescent="0.2">
      <c r="DV149" s="63"/>
      <c r="DW149" s="63"/>
      <c r="DX149" s="63"/>
      <c r="DY149" s="63"/>
      <c r="DZ149" s="63"/>
      <c r="EA149" s="63"/>
      <c r="EB149" s="63"/>
      <c r="EC149" s="63"/>
      <c r="ED149" s="63"/>
      <c r="EE149" s="63"/>
      <c r="EF149" s="63"/>
      <c r="EG149" s="63"/>
      <c r="EH149" s="63"/>
      <c r="EI149" s="63"/>
      <c r="EJ149" s="63"/>
      <c r="EK149" s="63"/>
      <c r="EL149" s="63"/>
      <c r="EM149" s="63"/>
      <c r="EN149" s="63"/>
    </row>
    <row r="150" spans="1:144" s="62" customFormat="1" ht="15.75" customHeight="1" x14ac:dyDescent="0.2">
      <c r="DI150" s="64"/>
      <c r="DV150" s="63"/>
      <c r="DW150" s="63"/>
      <c r="DX150" s="63"/>
      <c r="DY150" s="63"/>
      <c r="DZ150" s="63"/>
      <c r="EA150" s="63"/>
      <c r="EB150" s="63"/>
      <c r="EC150" s="63"/>
      <c r="ED150" s="63"/>
      <c r="EE150" s="63"/>
      <c r="EF150" s="63"/>
      <c r="EG150" s="63"/>
      <c r="EH150" s="63"/>
      <c r="EI150" s="63"/>
      <c r="EJ150" s="63"/>
      <c r="EK150" s="63"/>
      <c r="EL150" s="63"/>
      <c r="EM150" s="63"/>
      <c r="EN150" s="63"/>
    </row>
    <row r="151" spans="1:144" s="62" customFormat="1" ht="15.75" customHeight="1" x14ac:dyDescent="0.2">
      <c r="DV151" s="63"/>
      <c r="DW151" s="63"/>
      <c r="DX151" s="63"/>
      <c r="DY151" s="63"/>
      <c r="DZ151" s="63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</row>
    <row r="152" spans="1:144" s="62" customFormat="1" ht="15.75" customHeight="1" x14ac:dyDescent="0.2">
      <c r="DV152" s="63"/>
      <c r="DW152" s="63"/>
      <c r="DX152" s="63"/>
      <c r="DY152" s="63"/>
      <c r="DZ152" s="63"/>
      <c r="EA152" s="63"/>
      <c r="EB152" s="63"/>
      <c r="EC152" s="63"/>
      <c r="ED152" s="63"/>
      <c r="EE152" s="63"/>
      <c r="EF152" s="63"/>
      <c r="EG152" s="63"/>
      <c r="EH152" s="63"/>
      <c r="EI152" s="63"/>
      <c r="EJ152" s="63"/>
      <c r="EK152" s="63"/>
      <c r="EL152" s="63"/>
      <c r="EM152" s="63"/>
      <c r="EN152" s="63"/>
    </row>
  </sheetData>
  <mergeCells count="25"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2025-03-06T08:27:55Z</dcterms:modified>
</cp:coreProperties>
</file>