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Налоговая\0_общие документы\ИСПОЛНЕНИЕ 2024\К размещению (IV квартал)\"/>
    </mc:Choice>
  </mc:AlternateContent>
  <bookViews>
    <workbookView xWindow="0" yWindow="0" windowWidth="28800" windowHeight="11835"/>
  </bookViews>
  <sheets>
    <sheet name="Лист 1" sheetId="1" r:id="rId1"/>
  </sheets>
  <definedNames>
    <definedName name="_xlnm.Print_Titles" localSheetId="0">'Лист 1'!$3:$5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E62" i="1"/>
  <c r="I61" i="1"/>
  <c r="G61" i="1"/>
  <c r="E61" i="1"/>
  <c r="I60" i="1"/>
  <c r="H60" i="1"/>
  <c r="G60" i="1"/>
  <c r="E60" i="1"/>
  <c r="F59" i="1"/>
  <c r="G59" i="1" s="1"/>
  <c r="E59" i="1"/>
  <c r="D59" i="1"/>
  <c r="I59" i="1" s="1"/>
  <c r="C59" i="1"/>
  <c r="I58" i="1"/>
  <c r="H58" i="1"/>
  <c r="G58" i="1"/>
  <c r="E58" i="1"/>
  <c r="I57" i="1"/>
  <c r="H57" i="1"/>
  <c r="G57" i="1"/>
  <c r="E57" i="1"/>
  <c r="I56" i="1"/>
  <c r="H56" i="1"/>
  <c r="G56" i="1"/>
  <c r="E56" i="1"/>
  <c r="I55" i="1"/>
  <c r="H55" i="1"/>
  <c r="G55" i="1"/>
  <c r="E55" i="1"/>
  <c r="J54" i="1"/>
  <c r="I54" i="1"/>
  <c r="H54" i="1"/>
  <c r="G54" i="1"/>
  <c r="E54" i="1"/>
  <c r="F53" i="1"/>
  <c r="D53" i="1"/>
  <c r="J53" i="1" s="1"/>
  <c r="C53" i="1"/>
  <c r="E53" i="1" s="1"/>
  <c r="J52" i="1"/>
  <c r="I52" i="1"/>
  <c r="H52" i="1"/>
  <c r="G52" i="1"/>
  <c r="E52" i="1"/>
  <c r="I51" i="1"/>
  <c r="H51" i="1"/>
  <c r="G51" i="1"/>
  <c r="E51" i="1"/>
  <c r="I50" i="1"/>
  <c r="H50" i="1"/>
  <c r="G50" i="1"/>
  <c r="F50" i="1"/>
  <c r="E50" i="1"/>
  <c r="D50" i="1"/>
  <c r="C50" i="1"/>
  <c r="I49" i="1"/>
  <c r="H49" i="1"/>
  <c r="G49" i="1"/>
  <c r="E49" i="1"/>
  <c r="J48" i="1"/>
  <c r="I48" i="1"/>
  <c r="H48" i="1"/>
  <c r="G48" i="1"/>
  <c r="E48" i="1"/>
  <c r="I47" i="1"/>
  <c r="H47" i="1"/>
  <c r="G47" i="1"/>
  <c r="E47" i="1"/>
  <c r="H46" i="1"/>
  <c r="G46" i="1"/>
  <c r="F46" i="1"/>
  <c r="I46" i="1" s="1"/>
  <c r="E46" i="1"/>
  <c r="D46" i="1"/>
  <c r="C46" i="1"/>
  <c r="I45" i="1"/>
  <c r="G45" i="1"/>
  <c r="E45" i="1"/>
  <c r="I44" i="1"/>
  <c r="G44" i="1"/>
  <c r="E44" i="1"/>
  <c r="J43" i="1"/>
  <c r="I43" i="1"/>
  <c r="H43" i="1"/>
  <c r="G43" i="1"/>
  <c r="E43" i="1"/>
  <c r="I42" i="1"/>
  <c r="H42" i="1"/>
  <c r="G42" i="1"/>
  <c r="E42" i="1"/>
  <c r="J41" i="1"/>
  <c r="I41" i="1"/>
  <c r="H41" i="1"/>
  <c r="G41" i="1"/>
  <c r="E41" i="1"/>
  <c r="I40" i="1"/>
  <c r="H40" i="1"/>
  <c r="G40" i="1"/>
  <c r="E40" i="1"/>
  <c r="I39" i="1"/>
  <c r="H39" i="1"/>
  <c r="G39" i="1"/>
  <c r="E39" i="1"/>
  <c r="D39" i="1"/>
  <c r="C39" i="1"/>
  <c r="I38" i="1"/>
  <c r="H38" i="1"/>
  <c r="G38" i="1"/>
  <c r="E38" i="1"/>
  <c r="I37" i="1"/>
  <c r="H37" i="1"/>
  <c r="G37" i="1"/>
  <c r="E37" i="1"/>
  <c r="I36" i="1"/>
  <c r="H36" i="1"/>
  <c r="G36" i="1"/>
  <c r="E36" i="1"/>
  <c r="I35" i="1"/>
  <c r="H35" i="1"/>
  <c r="G35" i="1"/>
  <c r="E35" i="1"/>
  <c r="J34" i="1"/>
  <c r="I34" i="1"/>
  <c r="G34" i="1"/>
  <c r="E34" i="1"/>
  <c r="D33" i="1"/>
  <c r="C33" i="1"/>
  <c r="I32" i="1"/>
  <c r="H32" i="1"/>
  <c r="G32" i="1"/>
  <c r="E32" i="1"/>
  <c r="I31" i="1"/>
  <c r="H31" i="1"/>
  <c r="G31" i="1"/>
  <c r="E31" i="1"/>
  <c r="I30" i="1"/>
  <c r="H30" i="1"/>
  <c r="G30" i="1"/>
  <c r="E30" i="1"/>
  <c r="I29" i="1"/>
  <c r="H29" i="1"/>
  <c r="G29" i="1"/>
  <c r="E29" i="1"/>
  <c r="F28" i="1"/>
  <c r="I28" i="1" s="1"/>
  <c r="E28" i="1"/>
  <c r="D28" i="1"/>
  <c r="C28" i="1"/>
  <c r="I27" i="1"/>
  <c r="H27" i="1"/>
  <c r="G27" i="1"/>
  <c r="E27" i="1"/>
  <c r="I26" i="1"/>
  <c r="H26" i="1"/>
  <c r="G26" i="1"/>
  <c r="E26" i="1"/>
  <c r="I25" i="1"/>
  <c r="H25" i="1"/>
  <c r="G25" i="1"/>
  <c r="E25" i="1"/>
  <c r="F24" i="1"/>
  <c r="G24" i="1" s="1"/>
  <c r="E24" i="1"/>
  <c r="D24" i="1"/>
  <c r="I24" i="1" s="1"/>
  <c r="C24" i="1"/>
  <c r="I23" i="1"/>
  <c r="H23" i="1"/>
  <c r="G23" i="1"/>
  <c r="E23" i="1"/>
  <c r="I22" i="1"/>
  <c r="H22" i="1"/>
  <c r="G22" i="1"/>
  <c r="E22" i="1"/>
  <c r="I21" i="1"/>
  <c r="H21" i="1"/>
  <c r="G21" i="1"/>
  <c r="E21" i="1"/>
  <c r="F20" i="1"/>
  <c r="D20" i="1"/>
  <c r="H20" i="1" s="1"/>
  <c r="C20" i="1"/>
  <c r="G20" i="1" s="1"/>
  <c r="I19" i="1"/>
  <c r="H19" i="1"/>
  <c r="G19" i="1"/>
  <c r="E19" i="1"/>
  <c r="I18" i="1"/>
  <c r="H18" i="1"/>
  <c r="G18" i="1"/>
  <c r="E18" i="1"/>
  <c r="I17" i="1"/>
  <c r="H17" i="1"/>
  <c r="G17" i="1"/>
  <c r="E17" i="1"/>
  <c r="I16" i="1"/>
  <c r="H16" i="1"/>
  <c r="G16" i="1"/>
  <c r="E16" i="1"/>
  <c r="I15" i="1"/>
  <c r="H15" i="1"/>
  <c r="G15" i="1"/>
  <c r="E15" i="1"/>
  <c r="I14" i="1"/>
  <c r="H14" i="1"/>
  <c r="G14" i="1"/>
  <c r="E14" i="1"/>
  <c r="F13" i="1"/>
  <c r="G13" i="1" s="1"/>
  <c r="E13" i="1"/>
  <c r="D13" i="1"/>
  <c r="C13" i="1"/>
  <c r="I12" i="1"/>
  <c r="H12" i="1"/>
  <c r="G12" i="1"/>
  <c r="E12" i="1"/>
  <c r="I11" i="1"/>
  <c r="H11" i="1"/>
  <c r="G11" i="1"/>
  <c r="E11" i="1"/>
  <c r="I10" i="1"/>
  <c r="F10" i="1"/>
  <c r="D10" i="1"/>
  <c r="H10" i="1" s="1"/>
  <c r="C10" i="1"/>
  <c r="G10" i="1" s="1"/>
  <c r="I7" i="1"/>
  <c r="H7" i="1"/>
  <c r="G7" i="1"/>
  <c r="E7" i="1"/>
  <c r="D5" i="1"/>
  <c r="E5" i="1" s="1"/>
  <c r="C5" i="1"/>
  <c r="H28" i="1" l="1"/>
  <c r="J58" i="1"/>
  <c r="E20" i="1"/>
  <c r="H13" i="1"/>
  <c r="J50" i="1"/>
  <c r="F9" i="1"/>
  <c r="J36" i="1"/>
  <c r="J60" i="1"/>
  <c r="J56" i="1"/>
  <c r="J35" i="1"/>
  <c r="G53" i="1"/>
  <c r="J59" i="1"/>
  <c r="E10" i="1"/>
  <c r="I20" i="1"/>
  <c r="J42" i="1"/>
  <c r="J49" i="1"/>
  <c r="H53" i="1"/>
  <c r="J55" i="1"/>
  <c r="I13" i="1"/>
  <c r="H24" i="1"/>
  <c r="E33" i="1"/>
  <c r="J37" i="1"/>
  <c r="J39" i="1"/>
  <c r="J44" i="1"/>
  <c r="J46" i="1"/>
  <c r="H59" i="1"/>
  <c r="F33" i="1"/>
  <c r="G33" i="1" s="1"/>
  <c r="J57" i="1"/>
  <c r="C9" i="1"/>
  <c r="J45" i="1"/>
  <c r="J51" i="1"/>
  <c r="I53" i="1"/>
  <c r="G28" i="1"/>
  <c r="J61" i="1"/>
  <c r="D9" i="1"/>
  <c r="J20" i="1" s="1"/>
  <c r="J33" i="1"/>
  <c r="J38" i="1"/>
  <c r="J40" i="1"/>
  <c r="J47" i="1"/>
  <c r="H33" i="1" l="1"/>
  <c r="F8" i="1"/>
  <c r="F6" i="1" s="1"/>
  <c r="J27" i="1"/>
  <c r="J12" i="1"/>
  <c r="I9" i="1"/>
  <c r="J31" i="1"/>
  <c r="J16" i="1"/>
  <c r="J22" i="1"/>
  <c r="J26" i="1"/>
  <c r="J11" i="1"/>
  <c r="J30" i="1"/>
  <c r="J15" i="1"/>
  <c r="J9" i="1"/>
  <c r="J32" i="1"/>
  <c r="J18" i="1"/>
  <c r="J17" i="1"/>
  <c r="J21" i="1"/>
  <c r="J25" i="1"/>
  <c r="J19" i="1"/>
  <c r="J10" i="1"/>
  <c r="D8" i="1"/>
  <c r="H9" i="1"/>
  <c r="J29" i="1"/>
  <c r="J23" i="1"/>
  <c r="J14" i="1"/>
  <c r="J24" i="1"/>
  <c r="I33" i="1"/>
  <c r="J13" i="1"/>
  <c r="C8" i="1"/>
  <c r="G9" i="1"/>
  <c r="E9" i="1"/>
  <c r="J28" i="1"/>
  <c r="I8" i="1" l="1"/>
  <c r="H8" i="1"/>
  <c r="D6" i="1"/>
  <c r="D64" i="1"/>
  <c r="G8" i="1"/>
  <c r="E8" i="1"/>
  <c r="C6" i="1"/>
  <c r="C64" i="1"/>
  <c r="C63" i="1"/>
  <c r="D63" i="1"/>
  <c r="E6" i="1" l="1"/>
  <c r="G6" i="1"/>
  <c r="I6" i="1"/>
  <c r="H6" i="1"/>
</calcChain>
</file>

<file path=xl/sharedStrings.xml><?xml version="1.0" encoding="utf-8"?>
<sst xmlns="http://schemas.openxmlformats.org/spreadsheetml/2006/main" count="75" uniqueCount="72">
  <si>
    <r>
      <t xml:space="preserve">ИСПОЛНЕНИЕ НАЛОГОВЫХ И НЕНАЛОГОВЫХ ДОХОДОВ </t>
    </r>
    <r>
      <rPr>
        <b/>
        <u/>
        <sz val="12"/>
        <rFont val="Times New Roman"/>
        <family val="1"/>
        <charset val="204"/>
      </rPr>
      <t>ОБЛАСТНОГО БЮДЖЕТА</t>
    </r>
    <r>
      <rPr>
        <b/>
        <sz val="12"/>
        <rFont val="Times New Roman"/>
        <family val="1"/>
        <charset val="204"/>
      </rPr>
      <t xml:space="preserve"> НА 1 ЯНВАРЯ 2025 ГОДА </t>
    </r>
  </si>
  <si>
    <t>тыс.руб.</t>
  </si>
  <si>
    <t>Наименование показателя</t>
  </si>
  <si>
    <t>Утверждено на 2024 год</t>
  </si>
  <si>
    <t>Исполнено за 2024 год</t>
  </si>
  <si>
    <t>% исполнения (гр3/гр2)</t>
  </si>
  <si>
    <t>Исполнено за  2023 год</t>
  </si>
  <si>
    <t xml:space="preserve">Рост (снижение) 2024 год к 2023 году </t>
  </si>
  <si>
    <t>Структура налоговых (неналоговых) доходов  на 01.01.2025</t>
  </si>
  <si>
    <t>Справочно: утверждено на 2024 год к исполнено за 2023 год</t>
  </si>
  <si>
    <t>Фактически сложилось в % (гр3/гр5)</t>
  </si>
  <si>
    <t>Фактически сложилось            (гр.3-гр5)</t>
  </si>
  <si>
    <t>ДОХОДЫ БЮДЖЕТА ИТОГО</t>
  </si>
  <si>
    <t>БЕЗВОЗМЕЗДНЫЕ ПОСТУПЛЕНИЯ</t>
  </si>
  <si>
    <t>НАЛОГОВЫЕ И НЕНАЛОГОВЫЕ ДОХОДЫ</t>
  </si>
  <si>
    <t>НАЛОГОВЫЕ ДОХОДЫ, из них:</t>
  </si>
  <si>
    <t>Налоги на прибыль, доходы</t>
  </si>
  <si>
    <t>Налог на прибыль организаций</t>
  </si>
  <si>
    <t>Налог на доходы физических лиц</t>
  </si>
  <si>
    <t>Налог на товары, работы, услуги, реализуемые на территории РФ</t>
  </si>
  <si>
    <t>Акцизы на этиловый спирт из пищевого или непищевого сырья</t>
  </si>
  <si>
    <t>Акцизы на пиво</t>
  </si>
  <si>
    <t xml:space="preserve">Доходы от уплты акцизов на алкогольную продукцию </t>
  </si>
  <si>
    <t xml:space="preserve">Доходы от уплаты акцизов на этиловый спирт из пищевого и непищевого сырья </t>
  </si>
  <si>
    <t>Доходы от уплаты акцизов на спиртосодержащую продукцию, производимую на территории РФ, направляемые в уполномоченный территориальный орган Федерального казначейства для распределения между бюджетами субъектов РФ (по нормативам, установленным федеральным законом о федеральном бюджете)</t>
  </si>
  <si>
    <t>Доходы от уплаты акцизов на нефтепродукты без акцизов на топливо печное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</si>
  <si>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</si>
  <si>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</si>
  <si>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</si>
  <si>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 на профессиональный доход</t>
  </si>
  <si>
    <t xml:space="preserve">Налоги на имущество </t>
  </si>
  <si>
    <t xml:space="preserve">Налог на имущество организаций </t>
  </si>
  <si>
    <t>Транспортный  налог</t>
  </si>
  <si>
    <t>Налог на игорный бизнес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</si>
  <si>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</si>
  <si>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</si>
  <si>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</si>
  <si>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</si>
  <si>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Задолженность и перерасчеты по отмененным налогам</t>
  </si>
  <si>
    <t>Неналоговые доходы, из них:</t>
  </si>
  <si>
    <t>Доходы от использования имущества, находящегося в государственной и муниципальной собственности, из них:</t>
  </si>
  <si>
    <t>рост.св.300%</t>
  </si>
  <si>
    <t>Доходы в виде прибыли, приходящейся на доли в уставных (складочных) капиталах … или дивидендов по акциям, принадлежащим субъектам РФ</t>
  </si>
  <si>
    <t>Доходы от размещения средств бюджетов</t>
  </si>
  <si>
    <t>Проценты, полученные от предоставления бюджетных кредитов внутри страны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</si>
  <si>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субъектов РФ</t>
  </si>
  <si>
    <t>Доходы, получаемые от сдачи в аренду имущества (за исключением зем.участков) - ВСЕГО</t>
  </si>
  <si>
    <t>- доходы от сдачи в аренду имущества, находящегося в оперативном управлении органов государственной власти субъектов РФ</t>
  </si>
  <si>
    <t>- доходы от сдачи в аренду имущества, составляющую казну субъекта Российской Федерации (за исключением земельных участков)</t>
  </si>
  <si>
    <t>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…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</si>
  <si>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</si>
  <si>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</si>
  <si>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собственности субъекта РФ</t>
  </si>
  <si>
    <t>Платежи при пользовании природными ресурсами, из них:</t>
  </si>
  <si>
    <t>Плата за негативное воздействие на окружающую среду</t>
  </si>
  <si>
    <t>Платежи при пользовании недрами</t>
  </si>
  <si>
    <t>Плата за использование лесов</t>
  </si>
  <si>
    <t>Доходы от оказания платных услуг и компенсации затрат государства, из них:</t>
  </si>
  <si>
    <t>Доходы от оказания платных услуг</t>
  </si>
  <si>
    <t>Доходы от компенсации затрат государства</t>
  </si>
  <si>
    <t>Доходы от продажи материальных и нематериальных активов, из них:</t>
  </si>
  <si>
    <t>Доходы от реализации имущества-всего</t>
  </si>
  <si>
    <t xml:space="preserve">Доходы от продажи земельных участков, находящихся в собственности субъектов РФ </t>
  </si>
  <si>
    <t>Административные платежи и сборы</t>
  </si>
  <si>
    <t>Штрафы, санкции, возмещение ущерба, из них</t>
  </si>
  <si>
    <t>Денежные взыскания (штрафы) за нарушение законодательства Российской Федерации о безопасности дорожного движения</t>
  </si>
  <si>
    <t xml:space="preserve">Прочие неналоговые доходы </t>
  </si>
  <si>
    <t>Невыясненные поступления</t>
  </si>
  <si>
    <t xml:space="preserve">Прочие неналоговые доходы (КБК 1 17 05…)  </t>
  </si>
  <si>
    <t xml:space="preserve">Прочие неналоговые доходы в части невыясненных, по которым не осуществлен возврат в течение трех лет (КБК 1 17 16…) </t>
  </si>
  <si>
    <t>Доля налоговых доходов в общем объеме налоговых и неналоговых доходов</t>
  </si>
  <si>
    <t>Доля неналоговых доходов в общем объеме налоговых и неналоговых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</si>
</sst>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 wrapText="1"/>
    </xf>
    <xf numFmtId="165" fontId="2" fillId="3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vertical="center"/>
    </xf>
    <xf numFmtId="2" fontId="6" fillId="4" borderId="2" xfId="0" applyNumberFormat="1" applyFont="1" applyFill="1" applyBorder="1" applyAlignment="1">
      <alignment vertical="center" wrapText="1"/>
    </xf>
    <xf numFmtId="164" fontId="2" fillId="4" borderId="2" xfId="0" applyNumberFormat="1" applyFont="1" applyFill="1" applyBorder="1" applyAlignment="1">
      <alignment vertical="center" wrapText="1"/>
    </xf>
    <xf numFmtId="165" fontId="2" fillId="4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vertical="center"/>
    </xf>
    <xf numFmtId="10" fontId="0" fillId="0" borderId="0" xfId="0" applyNumberFormat="1"/>
    <xf numFmtId="49" fontId="4" fillId="0" borderId="2" xfId="0" applyNumberFormat="1" applyFont="1" applyBorder="1" applyAlignment="1">
      <alignment vertical="center" wrapText="1"/>
    </xf>
    <xf numFmtId="164" fontId="10" fillId="0" borderId="2" xfId="0" applyNumberFormat="1" applyFont="1" applyFill="1" applyBorder="1" applyAlignment="1">
      <alignment vertical="center"/>
    </xf>
    <xf numFmtId="165" fontId="10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right" vertical="center"/>
    </xf>
    <xf numFmtId="165" fontId="10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0" fontId="0" fillId="5" borderId="0" xfId="0" applyFill="1"/>
    <xf numFmtId="49" fontId="4" fillId="5" borderId="2" xfId="0" applyNumberFormat="1" applyFont="1" applyFill="1" applyBorder="1" applyAlignment="1">
      <alignment vertical="center" wrapText="1"/>
    </xf>
    <xf numFmtId="164" fontId="10" fillId="0" borderId="2" xfId="0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right" vertical="center"/>
    </xf>
    <xf numFmtId="49" fontId="4" fillId="5" borderId="4" xfId="0" applyNumberFormat="1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165" fontId="10" fillId="5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/>
    </xf>
    <xf numFmtId="164" fontId="2" fillId="4" borderId="2" xfId="0" applyNumberFormat="1" applyFont="1" applyFill="1" applyBorder="1" applyAlignment="1">
      <alignment horizontal="right" vertical="center"/>
    </xf>
    <xf numFmtId="0" fontId="5" fillId="0" borderId="0" xfId="0" applyFont="1"/>
    <xf numFmtId="164" fontId="10" fillId="0" borderId="2" xfId="0" applyNumberFormat="1" applyFont="1" applyFill="1" applyBorder="1" applyAlignment="1">
      <alignment horizontal="right" vertical="center"/>
    </xf>
    <xf numFmtId="49" fontId="11" fillId="0" borderId="2" xfId="0" applyNumberFormat="1" applyFont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5" fontId="10" fillId="4" borderId="2" xfId="0" applyNumberFormat="1" applyFont="1" applyFill="1" applyBorder="1" applyAlignment="1">
      <alignment horizontal="center" vertical="center"/>
    </xf>
    <xf numFmtId="164" fontId="10" fillId="0" borderId="2" xfId="1" applyNumberFormat="1" applyFont="1" applyFill="1" applyBorder="1" applyAlignment="1">
      <alignment horizontal="right" vertical="center"/>
    </xf>
    <xf numFmtId="164" fontId="10" fillId="0" borderId="4" xfId="1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right" vertical="center" indent="1"/>
    </xf>
    <xf numFmtId="165" fontId="10" fillId="0" borderId="2" xfId="0" applyNumberFormat="1" applyFont="1" applyFill="1" applyBorder="1" applyAlignment="1">
      <alignment vertical="center"/>
    </xf>
    <xf numFmtId="165" fontId="10" fillId="0" borderId="2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top"/>
    </xf>
    <xf numFmtId="165" fontId="10" fillId="0" borderId="0" xfId="0" applyNumberFormat="1" applyFont="1" applyBorder="1" applyAlignment="1">
      <alignment horizontal="center" vertical="center"/>
    </xf>
    <xf numFmtId="10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10" fontId="13" fillId="0" borderId="2" xfId="0" applyNumberFormat="1" applyFont="1" applyFill="1" applyBorder="1" applyAlignment="1">
      <alignment vertical="center" wrapText="1"/>
    </xf>
    <xf numFmtId="10" fontId="2" fillId="0" borderId="2" xfId="0" applyNumberFormat="1" applyFont="1" applyFill="1" applyBorder="1" applyAlignment="1">
      <alignment vertical="center"/>
    </xf>
    <xf numFmtId="10" fontId="13" fillId="0" borderId="2" xfId="0" applyNumberFormat="1" applyFont="1" applyBorder="1" applyAlignment="1">
      <alignment vertical="center" wrapText="1"/>
    </xf>
    <xf numFmtId="165" fontId="13" fillId="5" borderId="2" xfId="0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0" fontId="14" fillId="0" borderId="0" xfId="0" applyFont="1" applyAlignment="1">
      <alignment vertical="top"/>
    </xf>
    <xf numFmtId="0" fontId="4" fillId="5" borderId="0" xfId="0" applyFont="1" applyFill="1"/>
    <xf numFmtId="0" fontId="14" fillId="0" borderId="0" xfId="0" applyFont="1"/>
  </cellXfs>
  <cellStyles count="2">
    <cellStyle name="Обычный" xfId="0" builtinId="0"/>
    <cellStyle name="Процент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D12" sqref="D12"/>
    </sheetView>
  </sheetViews>
  <sheetFormatPr defaultRowHeight="15" outlineLevelRow="1" x14ac:dyDescent="0.25"/>
  <cols>
    <col min="1" max="1" width="0" hidden="1" customWidth="1"/>
    <col min="2" max="2" width="45.7109375" style="82" customWidth="1"/>
    <col min="3" max="3" width="15.140625" style="2" customWidth="1"/>
    <col min="4" max="4" width="15.5703125" style="2" customWidth="1"/>
    <col min="5" max="5" width="12.7109375" style="2" customWidth="1"/>
    <col min="6" max="6" width="14.85546875" style="2" customWidth="1"/>
    <col min="7" max="7" width="14.42578125" style="2" customWidth="1"/>
    <col min="8" max="8" width="14" style="2" customWidth="1"/>
    <col min="9" max="9" width="14.140625" style="2" customWidth="1"/>
    <col min="10" max="10" width="15.7109375" style="2" customWidth="1"/>
    <col min="12" max="12" width="29.140625" customWidth="1"/>
  </cols>
  <sheetData>
    <row r="1" spans="1:12" ht="14.25" customHeight="1" x14ac:dyDescent="0.25">
      <c r="B1" s="1" t="s">
        <v>0</v>
      </c>
      <c r="C1" s="1"/>
      <c r="D1" s="1"/>
      <c r="E1" s="1"/>
      <c r="F1" s="1"/>
      <c r="G1" s="1"/>
      <c r="H1" s="1"/>
      <c r="I1" s="1"/>
    </row>
    <row r="2" spans="1:12" ht="21.75" customHeight="1" x14ac:dyDescent="0.2">
      <c r="A2" s="3"/>
      <c r="B2" s="4"/>
      <c r="C2" s="4"/>
      <c r="D2" s="4"/>
      <c r="E2" s="4"/>
      <c r="F2" s="4"/>
      <c r="G2" s="4"/>
      <c r="H2" s="4"/>
      <c r="I2" s="4"/>
      <c r="J2" s="5" t="s">
        <v>1</v>
      </c>
    </row>
    <row r="3" spans="1:12" s="13" customFormat="1" ht="25.5" customHeight="1" x14ac:dyDescent="0.2">
      <c r="A3" s="6"/>
      <c r="B3" s="7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1"/>
      <c r="I3" s="12"/>
      <c r="J3" s="9" t="s">
        <v>8</v>
      </c>
    </row>
    <row r="4" spans="1:12" s="13" customFormat="1" ht="82.15" customHeight="1" x14ac:dyDescent="0.2">
      <c r="B4" s="7"/>
      <c r="C4" s="14"/>
      <c r="D4" s="15"/>
      <c r="E4" s="15"/>
      <c r="F4" s="15"/>
      <c r="G4" s="16" t="s">
        <v>9</v>
      </c>
      <c r="H4" s="17" t="s">
        <v>10</v>
      </c>
      <c r="I4" s="17" t="s">
        <v>11</v>
      </c>
      <c r="J4" s="15"/>
      <c r="L4" s="18"/>
    </row>
    <row r="5" spans="1:12" s="19" customFormat="1" ht="12.75" customHeight="1" x14ac:dyDescent="0.25">
      <c r="B5" s="20">
        <v>1</v>
      </c>
      <c r="C5" s="20">
        <f>B5+1</f>
        <v>2</v>
      </c>
      <c r="D5" s="20">
        <f>C5+1</f>
        <v>3</v>
      </c>
      <c r="E5" s="20">
        <f>D5+1</f>
        <v>4</v>
      </c>
      <c r="F5" s="20">
        <v>5</v>
      </c>
      <c r="G5" s="20">
        <v>6</v>
      </c>
      <c r="H5" s="20">
        <v>7</v>
      </c>
      <c r="I5" s="20">
        <v>8</v>
      </c>
      <c r="J5" s="20">
        <v>9</v>
      </c>
    </row>
    <row r="6" spans="1:12" s="19" customFormat="1" ht="26.25" hidden="1" customHeight="1" outlineLevel="1" x14ac:dyDescent="0.2">
      <c r="B6" s="21" t="s">
        <v>12</v>
      </c>
      <c r="C6" s="22">
        <f>SUM(C7:C8)</f>
        <v>76765468.855889991</v>
      </c>
      <c r="D6" s="22">
        <f>SUM(D7:D8)</f>
        <v>79187523.222580001</v>
      </c>
      <c r="E6" s="23">
        <f>IF(C6=0," ",D6/C6)</f>
        <v>1.0315513524868438</v>
      </c>
      <c r="F6" s="22">
        <f>SUM(F7:F8)</f>
        <v>71635350.43494001</v>
      </c>
      <c r="G6" s="23">
        <f>IF(C6=0," ",IF(F6=0," ",IF(C6/F6&gt;3,"рост.св.300%",C6/F6)))</f>
        <v>1.0716143411011747</v>
      </c>
      <c r="H6" s="24">
        <f t="shared" ref="H6:H33" si="0">D6/F6</f>
        <v>1.1054252229072148</v>
      </c>
      <c r="I6" s="25">
        <f t="shared" ref="I6:I61" si="1">D6-F6</f>
        <v>7552172.7876399904</v>
      </c>
      <c r="J6" s="21"/>
    </row>
    <row r="7" spans="1:12" ht="18.75" hidden="1" customHeight="1" outlineLevel="1" x14ac:dyDescent="0.2">
      <c r="B7" s="26" t="s">
        <v>13</v>
      </c>
      <c r="C7" s="25">
        <v>28395678.436859999</v>
      </c>
      <c r="D7" s="25">
        <v>29020908.423179999</v>
      </c>
      <c r="E7" s="23">
        <f>IF(C7=0," ",D7/C7)</f>
        <v>1.0220184908668497</v>
      </c>
      <c r="F7" s="27">
        <v>29994809.711720001</v>
      </c>
      <c r="G7" s="23">
        <f t="shared" ref="G7:G62" si="2">IF(C7=0," ",IF(F7=0," ",IF(C7/F7&gt;3,"рост.св.300%",C7/F7)))</f>
        <v>0.94668640040629537</v>
      </c>
      <c r="H7" s="24">
        <f t="shared" si="0"/>
        <v>0.96753100626741217</v>
      </c>
      <c r="I7" s="25">
        <f t="shared" si="1"/>
        <v>-973901.28854000196</v>
      </c>
      <c r="J7" s="21"/>
    </row>
    <row r="8" spans="1:12" ht="30.75" customHeight="1" collapsed="1" x14ac:dyDescent="0.2">
      <c r="B8" s="28" t="s">
        <v>14</v>
      </c>
      <c r="C8" s="22">
        <f>C9+C33</f>
        <v>48369790.419029996</v>
      </c>
      <c r="D8" s="22">
        <f>D9+D33</f>
        <v>50166614.799400002</v>
      </c>
      <c r="E8" s="23">
        <f t="shared" ref="E8:E61" si="3">IF(C8=0," ",D8/C8)</f>
        <v>1.0371476569322302</v>
      </c>
      <c r="F8" s="22">
        <f>F9+F33</f>
        <v>41640540.723220006</v>
      </c>
      <c r="G8" s="23">
        <f t="shared" si="2"/>
        <v>1.1616033216412476</v>
      </c>
      <c r="H8" s="23">
        <f t="shared" si="0"/>
        <v>1.2047541633249157</v>
      </c>
      <c r="I8" s="25">
        <f t="shared" si="1"/>
        <v>8526074.0761799961</v>
      </c>
      <c r="J8" s="21"/>
    </row>
    <row r="9" spans="1:12" ht="22.5" customHeight="1" x14ac:dyDescent="0.2">
      <c r="B9" s="29" t="s">
        <v>15</v>
      </c>
      <c r="C9" s="30">
        <f>C10+C13+C20+C24+C28+C31+C32</f>
        <v>44032742.668889999</v>
      </c>
      <c r="D9" s="30">
        <f>D10+D13+D20+D24+D28+D31+D32</f>
        <v>45562477.822520003</v>
      </c>
      <c r="E9" s="31">
        <f t="shared" si="3"/>
        <v>1.0347408555749762</v>
      </c>
      <c r="F9" s="30">
        <f>F10+F13+F20+F24+F28+F31+F32</f>
        <v>38881977.858850002</v>
      </c>
      <c r="G9" s="31">
        <f t="shared" si="2"/>
        <v>1.13247177982402</v>
      </c>
      <c r="H9" s="31">
        <f t="shared" si="0"/>
        <v>1.1718148183696226</v>
      </c>
      <c r="I9" s="32">
        <f t="shared" si="1"/>
        <v>6680499.9636700004</v>
      </c>
      <c r="J9" s="31">
        <f t="shared" ref="J9:J32" si="4">D9/$D$9</f>
        <v>1</v>
      </c>
    </row>
    <row r="10" spans="1:12" ht="23.25" customHeight="1" x14ac:dyDescent="0.2">
      <c r="B10" s="33" t="s">
        <v>16</v>
      </c>
      <c r="C10" s="34">
        <f>SUM(C11:C12)</f>
        <v>25152362.699999999</v>
      </c>
      <c r="D10" s="34">
        <f>SUM(D11:D12)</f>
        <v>26025420.260499999</v>
      </c>
      <c r="E10" s="35">
        <f t="shared" si="3"/>
        <v>1.0347107574311498</v>
      </c>
      <c r="F10" s="34">
        <f>SUM(F11:F12)</f>
        <v>22749134.796190001</v>
      </c>
      <c r="G10" s="35">
        <f t="shared" si="2"/>
        <v>1.105640408979971</v>
      </c>
      <c r="H10" s="35">
        <f t="shared" si="0"/>
        <v>1.1440180250221519</v>
      </c>
      <c r="I10" s="36">
        <f t="shared" si="1"/>
        <v>3276285.4643099979</v>
      </c>
      <c r="J10" s="35">
        <f t="shared" si="4"/>
        <v>0.57120291749445873</v>
      </c>
      <c r="K10" s="37"/>
    </row>
    <row r="11" spans="1:12" ht="18" customHeight="1" x14ac:dyDescent="0.2">
      <c r="B11" s="38" t="s">
        <v>17</v>
      </c>
      <c r="C11" s="39">
        <v>11606669.699999999</v>
      </c>
      <c r="D11" s="39">
        <v>11799034.152520001</v>
      </c>
      <c r="E11" s="40">
        <f t="shared" si="3"/>
        <v>1.0165736130597394</v>
      </c>
      <c r="F11" s="41">
        <v>11597995.014629999</v>
      </c>
      <c r="G11" s="40">
        <f t="shared" si="2"/>
        <v>1.0007479469821341</v>
      </c>
      <c r="H11" s="40">
        <f t="shared" si="0"/>
        <v>1.0173339562257446</v>
      </c>
      <c r="I11" s="39">
        <f t="shared" si="1"/>
        <v>201039.13789000176</v>
      </c>
      <c r="J11" s="42">
        <f t="shared" si="4"/>
        <v>0.2589638385884302</v>
      </c>
    </row>
    <row r="12" spans="1:12" ht="15.75" x14ac:dyDescent="0.2">
      <c r="B12" s="43" t="s">
        <v>18</v>
      </c>
      <c r="C12" s="39">
        <v>13545693</v>
      </c>
      <c r="D12" s="39">
        <v>14226386.10798</v>
      </c>
      <c r="E12" s="40">
        <f t="shared" si="3"/>
        <v>1.050251626696397</v>
      </c>
      <c r="F12" s="41">
        <v>11151139.78156</v>
      </c>
      <c r="G12" s="40">
        <f t="shared" si="2"/>
        <v>1.2147361853000656</v>
      </c>
      <c r="H12" s="40">
        <f t="shared" si="0"/>
        <v>1.2757786546183698</v>
      </c>
      <c r="I12" s="39">
        <f t="shared" si="1"/>
        <v>3075246.3264199998</v>
      </c>
      <c r="J12" s="42">
        <f t="shared" si="4"/>
        <v>0.31223907890602859</v>
      </c>
    </row>
    <row r="13" spans="1:12" ht="31.5" customHeight="1" x14ac:dyDescent="0.2">
      <c r="B13" s="33" t="s">
        <v>19</v>
      </c>
      <c r="C13" s="34">
        <f>SUM(C14:C18,C19:C19)</f>
        <v>7435532.6399999997</v>
      </c>
      <c r="D13" s="34">
        <f>SUM(D14:D18,D19:D19)</f>
        <v>7755280.6468500011</v>
      </c>
      <c r="E13" s="35">
        <f t="shared" si="3"/>
        <v>1.0430027036839153</v>
      </c>
      <c r="F13" s="34">
        <f>SUM(F14:F18,F19:F19)</f>
        <v>7457902.5337899998</v>
      </c>
      <c r="G13" s="35">
        <f t="shared" si="2"/>
        <v>0.99700051137854817</v>
      </c>
      <c r="H13" s="35">
        <f t="shared" si="0"/>
        <v>1.0398742289420719</v>
      </c>
      <c r="I13" s="36">
        <f t="shared" si="1"/>
        <v>297378.11306000128</v>
      </c>
      <c r="J13" s="35">
        <f t="shared" si="4"/>
        <v>0.17021200376896153</v>
      </c>
    </row>
    <row r="14" spans="1:12" s="44" customFormat="1" ht="30" x14ac:dyDescent="0.2">
      <c r="B14" s="45" t="s">
        <v>20</v>
      </c>
      <c r="C14" s="46">
        <v>14.24</v>
      </c>
      <c r="D14" s="46">
        <v>291.97750000000002</v>
      </c>
      <c r="E14" s="40">
        <f t="shared" si="3"/>
        <v>20.504037921348317</v>
      </c>
      <c r="F14" s="47">
        <v>-9.0289999999999999</v>
      </c>
      <c r="G14" s="40">
        <f t="shared" si="2"/>
        <v>-1.577140325617455</v>
      </c>
      <c r="H14" s="40">
        <f t="shared" si="0"/>
        <v>-32.337745043747923</v>
      </c>
      <c r="I14" s="39">
        <f t="shared" si="1"/>
        <v>301.00650000000002</v>
      </c>
      <c r="J14" s="42">
        <f t="shared" si="4"/>
        <v>6.4082884415843892E-6</v>
      </c>
    </row>
    <row r="15" spans="1:12" ht="15.75" x14ac:dyDescent="0.2">
      <c r="B15" s="43" t="s">
        <v>21</v>
      </c>
      <c r="C15" s="39">
        <v>1063268</v>
      </c>
      <c r="D15" s="39">
        <v>1221893.845</v>
      </c>
      <c r="E15" s="40">
        <f t="shared" si="3"/>
        <v>1.1491870770116284</v>
      </c>
      <c r="F15" s="47">
        <v>1377833.01721</v>
      </c>
      <c r="G15" s="40">
        <f t="shared" si="2"/>
        <v>0.77169583448728163</v>
      </c>
      <c r="H15" s="40">
        <f t="shared" si="0"/>
        <v>0.88682288037648849</v>
      </c>
      <c r="I15" s="39">
        <f t="shared" si="1"/>
        <v>-155939.17220999999</v>
      </c>
      <c r="J15" s="42">
        <f t="shared" si="4"/>
        <v>2.6817984960336352E-2</v>
      </c>
    </row>
    <row r="16" spans="1:12" ht="34.5" customHeight="1" x14ac:dyDescent="0.2">
      <c r="B16" s="38" t="s">
        <v>22</v>
      </c>
      <c r="C16" s="39">
        <v>1082966.3</v>
      </c>
      <c r="D16" s="39">
        <v>1126176.6980300001</v>
      </c>
      <c r="E16" s="40">
        <f t="shared" si="3"/>
        <v>1.0399000393918074</v>
      </c>
      <c r="F16" s="47">
        <v>1089276.10998</v>
      </c>
      <c r="G16" s="40">
        <f t="shared" si="2"/>
        <v>0.9942073364850389</v>
      </c>
      <c r="H16" s="40">
        <f t="shared" si="0"/>
        <v>1.0338762483744159</v>
      </c>
      <c r="I16" s="39">
        <f t="shared" si="1"/>
        <v>36900.588050000137</v>
      </c>
      <c r="J16" s="42">
        <f t="shared" si="4"/>
        <v>2.4717196075613096E-2</v>
      </c>
    </row>
    <row r="17" spans="2:10" ht="34.5" customHeight="1" x14ac:dyDescent="0.2">
      <c r="B17" s="38" t="s">
        <v>23</v>
      </c>
      <c r="C17" s="39">
        <v>33197.300000000003</v>
      </c>
      <c r="D17" s="39">
        <v>45283.151969999999</v>
      </c>
      <c r="E17" s="40">
        <f t="shared" si="3"/>
        <v>1.364061293237703</v>
      </c>
      <c r="F17" s="47">
        <v>31667.009400000003</v>
      </c>
      <c r="G17" s="40">
        <f t="shared" si="2"/>
        <v>1.0483244432927095</v>
      </c>
      <c r="H17" s="40">
        <f t="shared" si="0"/>
        <v>1.4299787958505483</v>
      </c>
      <c r="I17" s="39">
        <f t="shared" si="1"/>
        <v>13616.142569999996</v>
      </c>
      <c r="J17" s="42">
        <f t="shared" si="4"/>
        <v>9.9386938845582402E-4</v>
      </c>
    </row>
    <row r="18" spans="2:10" ht="121.5" customHeight="1" x14ac:dyDescent="0.2">
      <c r="B18" s="48" t="s">
        <v>24</v>
      </c>
      <c r="C18" s="39">
        <v>891</v>
      </c>
      <c r="D18" s="39">
        <v>1463.7500400000001</v>
      </c>
      <c r="E18" s="40">
        <f t="shared" si="3"/>
        <v>1.6428171043771045</v>
      </c>
      <c r="F18" s="47">
        <v>797.03872000000001</v>
      </c>
      <c r="G18" s="40">
        <f t="shared" si="2"/>
        <v>1.1178879741250212</v>
      </c>
      <c r="H18" s="40">
        <f t="shared" si="0"/>
        <v>1.8364854846700549</v>
      </c>
      <c r="I18" s="39">
        <f t="shared" si="1"/>
        <v>666.71132000000011</v>
      </c>
      <c r="J18" s="42">
        <f t="shared" si="4"/>
        <v>3.2126216789652247E-5</v>
      </c>
    </row>
    <row r="19" spans="2:10" ht="30" customHeight="1" x14ac:dyDescent="0.2">
      <c r="B19" s="38" t="s">
        <v>25</v>
      </c>
      <c r="C19" s="39">
        <v>5255195.8</v>
      </c>
      <c r="D19" s="39">
        <v>5360171.2243100004</v>
      </c>
      <c r="E19" s="40">
        <f t="shared" si="3"/>
        <v>1.0199755495903693</v>
      </c>
      <c r="F19" s="47">
        <v>4958338.38748</v>
      </c>
      <c r="G19" s="40">
        <f t="shared" si="2"/>
        <v>1.0598703414977841</v>
      </c>
      <c r="H19" s="40">
        <f t="shared" si="0"/>
        <v>1.0810418340637347</v>
      </c>
      <c r="I19" s="39">
        <f t="shared" si="1"/>
        <v>401832.83683000039</v>
      </c>
      <c r="J19" s="42">
        <f t="shared" si="4"/>
        <v>0.11764441883932501</v>
      </c>
    </row>
    <row r="20" spans="2:10" ht="21.75" customHeight="1" x14ac:dyDescent="0.2">
      <c r="B20" s="49" t="s">
        <v>26</v>
      </c>
      <c r="C20" s="34">
        <f>SUM(C21:C23)</f>
        <v>8144652.1814099997</v>
      </c>
      <c r="D20" s="34">
        <f>SUM(D21:D23)</f>
        <v>8368589.7142000003</v>
      </c>
      <c r="E20" s="35">
        <f t="shared" si="3"/>
        <v>1.0274950394199931</v>
      </c>
      <c r="F20" s="34">
        <f>SUM(F21:F23)</f>
        <v>5568874.126170001</v>
      </c>
      <c r="G20" s="35">
        <f t="shared" si="2"/>
        <v>1.4625312041325476</v>
      </c>
      <c r="H20" s="35">
        <f t="shared" si="0"/>
        <v>1.5027435572431418</v>
      </c>
      <c r="I20" s="36">
        <f t="shared" si="1"/>
        <v>2799715.5880299993</v>
      </c>
      <c r="J20" s="35">
        <f t="shared" si="4"/>
        <v>0.18367284033142919</v>
      </c>
    </row>
    <row r="21" spans="2:10" ht="30.75" customHeight="1" x14ac:dyDescent="0.2">
      <c r="B21" s="38" t="s">
        <v>27</v>
      </c>
      <c r="C21" s="39">
        <v>7934794.1814099997</v>
      </c>
      <c r="D21" s="39">
        <v>8139677.1752700005</v>
      </c>
      <c r="E21" s="40">
        <f t="shared" si="3"/>
        <v>1.0258208327999243</v>
      </c>
      <c r="F21" s="41">
        <v>5427610.7200800003</v>
      </c>
      <c r="G21" s="40">
        <f t="shared" si="2"/>
        <v>1.4619313341788529</v>
      </c>
      <c r="H21" s="40">
        <f t="shared" si="0"/>
        <v>1.4996796187236556</v>
      </c>
      <c r="I21" s="39">
        <f t="shared" si="1"/>
        <v>2712066.4551900001</v>
      </c>
      <c r="J21" s="42">
        <f t="shared" si="4"/>
        <v>0.1786486943703231</v>
      </c>
    </row>
    <row r="22" spans="2:10" ht="19.5" hidden="1" customHeight="1" outlineLevel="1" x14ac:dyDescent="0.2">
      <c r="B22" s="38" t="s">
        <v>28</v>
      </c>
      <c r="C22" s="39">
        <v>0</v>
      </c>
      <c r="D22" s="39">
        <v>0</v>
      </c>
      <c r="E22" s="40" t="str">
        <f t="shared" si="3"/>
        <v xml:space="preserve"> </v>
      </c>
      <c r="F22" s="41">
        <v>-0.38321</v>
      </c>
      <c r="G22" s="40" t="str">
        <f t="shared" si="2"/>
        <v xml:space="preserve"> </v>
      </c>
      <c r="H22" s="40">
        <f t="shared" si="0"/>
        <v>0</v>
      </c>
      <c r="I22" s="39">
        <f t="shared" si="1"/>
        <v>0.38321</v>
      </c>
      <c r="J22" s="42">
        <f t="shared" si="4"/>
        <v>0</v>
      </c>
    </row>
    <row r="23" spans="2:10" ht="19.5" customHeight="1" collapsed="1" x14ac:dyDescent="0.2">
      <c r="B23" s="38" t="s">
        <v>29</v>
      </c>
      <c r="C23" s="39">
        <v>209858</v>
      </c>
      <c r="D23" s="39">
        <v>228912.53893000001</v>
      </c>
      <c r="E23" s="40">
        <f t="shared" si="3"/>
        <v>1.0907972959334407</v>
      </c>
      <c r="F23" s="41">
        <v>141263.7893</v>
      </c>
      <c r="G23" s="40">
        <f t="shared" si="2"/>
        <v>1.4855753271231271</v>
      </c>
      <c r="H23" s="40">
        <f t="shared" si="0"/>
        <v>1.6204615497313437</v>
      </c>
      <c r="I23" s="39">
        <f t="shared" si="1"/>
        <v>87648.749630000006</v>
      </c>
      <c r="J23" s="42">
        <f t="shared" si="4"/>
        <v>5.0241459611060973E-3</v>
      </c>
    </row>
    <row r="24" spans="2:10" ht="19.5" customHeight="1" x14ac:dyDescent="0.2">
      <c r="B24" s="49" t="s">
        <v>30</v>
      </c>
      <c r="C24" s="34">
        <f>SUM(C25:C27)</f>
        <v>3205397</v>
      </c>
      <c r="D24" s="34">
        <f>SUM(D25:D27)</f>
        <v>3300815.5860000001</v>
      </c>
      <c r="E24" s="35">
        <f t="shared" si="3"/>
        <v>1.0297681023598637</v>
      </c>
      <c r="F24" s="34">
        <f>SUM(F25:F27)</f>
        <v>2986940.46655</v>
      </c>
      <c r="G24" s="35">
        <f t="shared" si="2"/>
        <v>1.073137223823655</v>
      </c>
      <c r="H24" s="35">
        <f t="shared" si="0"/>
        <v>1.1050824825486176</v>
      </c>
      <c r="I24" s="36">
        <f t="shared" si="1"/>
        <v>313875.11945000011</v>
      </c>
      <c r="J24" s="50">
        <f t="shared" si="4"/>
        <v>7.2445919180640306E-2</v>
      </c>
    </row>
    <row r="25" spans="2:10" ht="15.75" x14ac:dyDescent="0.2">
      <c r="B25" s="43" t="s">
        <v>31</v>
      </c>
      <c r="C25" s="39">
        <v>2293297</v>
      </c>
      <c r="D25" s="39">
        <v>2328632.1197800003</v>
      </c>
      <c r="E25" s="40">
        <f t="shared" si="3"/>
        <v>1.0154079998273229</v>
      </c>
      <c r="F25" s="41">
        <v>2073568.5331600001</v>
      </c>
      <c r="G25" s="40">
        <f t="shared" si="2"/>
        <v>1.1059663393450259</v>
      </c>
      <c r="H25" s="40">
        <f t="shared" si="0"/>
        <v>1.123007068510679</v>
      </c>
      <c r="I25" s="39">
        <f t="shared" si="1"/>
        <v>255063.58662000019</v>
      </c>
      <c r="J25" s="51">
        <f t="shared" si="4"/>
        <v>5.1108548767930168E-2</v>
      </c>
    </row>
    <row r="26" spans="2:10" ht="15.75" x14ac:dyDescent="0.2">
      <c r="B26" s="43" t="s">
        <v>32</v>
      </c>
      <c r="C26" s="39">
        <v>911316</v>
      </c>
      <c r="D26" s="39">
        <v>971399.46622000006</v>
      </c>
      <c r="E26" s="40">
        <f t="shared" si="3"/>
        <v>1.0659304414934008</v>
      </c>
      <c r="F26" s="41">
        <v>912575.07399000006</v>
      </c>
      <c r="G26" s="40">
        <f t="shared" si="2"/>
        <v>0.99862030639901755</v>
      </c>
      <c r="H26" s="40">
        <f t="shared" si="0"/>
        <v>1.0644597840841801</v>
      </c>
      <c r="I26" s="39">
        <f t="shared" si="1"/>
        <v>58824.392229999998</v>
      </c>
      <c r="J26" s="51">
        <f t="shared" si="4"/>
        <v>2.1320163271275599E-2</v>
      </c>
    </row>
    <row r="27" spans="2:10" ht="15.75" x14ac:dyDescent="0.2">
      <c r="B27" s="43" t="s">
        <v>33</v>
      </c>
      <c r="C27" s="39">
        <v>784</v>
      </c>
      <c r="D27" s="39">
        <v>784</v>
      </c>
      <c r="E27" s="40">
        <f t="shared" si="3"/>
        <v>1</v>
      </c>
      <c r="F27" s="41">
        <v>796.85940000000005</v>
      </c>
      <c r="G27" s="40">
        <f t="shared" si="2"/>
        <v>0.98386239780819551</v>
      </c>
      <c r="H27" s="40">
        <f t="shared" si="0"/>
        <v>0.98386239780819551</v>
      </c>
      <c r="I27" s="39">
        <f t="shared" si="1"/>
        <v>-12.859400000000051</v>
      </c>
      <c r="J27" s="51">
        <f t="shared" si="4"/>
        <v>1.7207141434535748E-5</v>
      </c>
    </row>
    <row r="28" spans="2:10" ht="30" customHeight="1" x14ac:dyDescent="0.2">
      <c r="B28" s="49" t="s">
        <v>34</v>
      </c>
      <c r="C28" s="34">
        <f>SUM(C29:C30)</f>
        <v>2246</v>
      </c>
      <c r="D28" s="34">
        <f>SUM(D29:D30)</f>
        <v>2910.8431999999998</v>
      </c>
      <c r="E28" s="35">
        <f t="shared" si="3"/>
        <v>1.2960121104185218</v>
      </c>
      <c r="F28" s="34">
        <f>SUM(F29:F30)</f>
        <v>2225.01818</v>
      </c>
      <c r="G28" s="35">
        <f t="shared" si="2"/>
        <v>1.0094299544105299</v>
      </c>
      <c r="H28" s="35">
        <f t="shared" si="0"/>
        <v>1.3082334455352629</v>
      </c>
      <c r="I28" s="36">
        <f t="shared" si="1"/>
        <v>685.82501999999977</v>
      </c>
      <c r="J28" s="50">
        <f t="shared" si="4"/>
        <v>6.3886850301220186E-5</v>
      </c>
    </row>
    <row r="29" spans="2:10" ht="19.5" customHeight="1" x14ac:dyDescent="0.2">
      <c r="B29" s="38" t="s">
        <v>35</v>
      </c>
      <c r="C29" s="39">
        <v>16</v>
      </c>
      <c r="D29" s="39">
        <v>16.6068</v>
      </c>
      <c r="E29" s="40">
        <f t="shared" si="3"/>
        <v>1.037925</v>
      </c>
      <c r="F29" s="41">
        <v>15.7134</v>
      </c>
      <c r="G29" s="40">
        <f t="shared" si="2"/>
        <v>1.0182392098463731</v>
      </c>
      <c r="H29" s="40">
        <f t="shared" si="0"/>
        <v>1.0568559318797968</v>
      </c>
      <c r="I29" s="39">
        <f t="shared" si="1"/>
        <v>0.89339999999999975</v>
      </c>
      <c r="J29" s="51">
        <f t="shared" si="4"/>
        <v>3.6448412802939827E-7</v>
      </c>
    </row>
    <row r="30" spans="2:10" ht="48" customHeight="1" x14ac:dyDescent="0.2">
      <c r="B30" s="38" t="s">
        <v>36</v>
      </c>
      <c r="C30" s="39">
        <v>2230</v>
      </c>
      <c r="D30" s="39">
        <v>2894.2363999999998</v>
      </c>
      <c r="E30" s="40">
        <f t="shared" si="3"/>
        <v>1.297863856502242</v>
      </c>
      <c r="F30" s="41">
        <v>2209.3047799999999</v>
      </c>
      <c r="G30" s="40">
        <f t="shared" si="2"/>
        <v>1.0093672996986862</v>
      </c>
      <c r="H30" s="40">
        <f t="shared" si="0"/>
        <v>1.3100213362141913</v>
      </c>
      <c r="I30" s="39">
        <f t="shared" si="1"/>
        <v>684.93161999999984</v>
      </c>
      <c r="J30" s="51">
        <f t="shared" si="4"/>
        <v>6.3522366173190788E-5</v>
      </c>
    </row>
    <row r="31" spans="2:10" ht="21" customHeight="1" x14ac:dyDescent="0.2">
      <c r="B31" s="52" t="s">
        <v>37</v>
      </c>
      <c r="C31" s="36">
        <v>92551.767000000007</v>
      </c>
      <c r="D31" s="36">
        <v>109460.74102</v>
      </c>
      <c r="E31" s="35">
        <f t="shared" si="3"/>
        <v>1.1826974737284053</v>
      </c>
      <c r="F31" s="53">
        <v>116905.26199</v>
      </c>
      <c r="G31" s="35">
        <f t="shared" si="2"/>
        <v>0.79168178937845268</v>
      </c>
      <c r="H31" s="35">
        <f t="shared" si="0"/>
        <v>0.93632005229467941</v>
      </c>
      <c r="I31" s="36">
        <f t="shared" si="1"/>
        <v>-7444.5209699999978</v>
      </c>
      <c r="J31" s="50">
        <f t="shared" si="4"/>
        <v>2.4024316993115163E-3</v>
      </c>
    </row>
    <row r="32" spans="2:10" ht="28.5" x14ac:dyDescent="0.2">
      <c r="B32" s="49" t="s">
        <v>38</v>
      </c>
      <c r="C32" s="36">
        <v>0.38048000000000004</v>
      </c>
      <c r="D32" s="36">
        <v>3.075E-2</v>
      </c>
      <c r="E32" s="35">
        <f t="shared" si="3"/>
        <v>8.0818965517241367E-2</v>
      </c>
      <c r="F32" s="53">
        <v>-4.3440200000000004</v>
      </c>
      <c r="G32" s="35">
        <f t="shared" si="2"/>
        <v>-8.7587073724338285E-2</v>
      </c>
      <c r="H32" s="35">
        <f t="shared" si="0"/>
        <v>-7.0786966910833735E-3</v>
      </c>
      <c r="I32" s="36">
        <f t="shared" si="1"/>
        <v>4.3747700000000007</v>
      </c>
      <c r="J32" s="50">
        <f t="shared" si="4"/>
        <v>6.7489744784690587E-10</v>
      </c>
    </row>
    <row r="33" spans="2:10" s="54" customFormat="1" ht="21" customHeight="1" x14ac:dyDescent="0.2">
      <c r="B33" s="29" t="s">
        <v>39</v>
      </c>
      <c r="C33" s="30">
        <f>C34+C46+C50+C53+C56+C57+C59</f>
        <v>4337047.7501400001</v>
      </c>
      <c r="D33" s="30">
        <f>D34+D46+D50+D53+D56+D57+D59</f>
        <v>4604136.97688</v>
      </c>
      <c r="E33" s="31">
        <f t="shared" si="3"/>
        <v>1.061583187948848</v>
      </c>
      <c r="F33" s="30">
        <f>F34+F46+F50+F53+F56+F57+F59</f>
        <v>2758562.8643700005</v>
      </c>
      <c r="G33" s="31">
        <f t="shared" si="2"/>
        <v>1.5722127656244271</v>
      </c>
      <c r="H33" s="31">
        <f t="shared" si="0"/>
        <v>1.6690346398654543</v>
      </c>
      <c r="I33" s="32">
        <f t="shared" si="1"/>
        <v>1845574.1125099994</v>
      </c>
      <c r="J33" s="31">
        <f t="shared" ref="J33:J61" si="5">D33/$D$33</f>
        <v>1</v>
      </c>
    </row>
    <row r="34" spans="2:10" ht="46.5" customHeight="1" x14ac:dyDescent="0.2">
      <c r="B34" s="49" t="s">
        <v>40</v>
      </c>
      <c r="C34" s="34">
        <v>3403994.4731399999</v>
      </c>
      <c r="D34" s="34">
        <v>3522018.8469000002</v>
      </c>
      <c r="E34" s="35">
        <f t="shared" si="3"/>
        <v>1.0346723165067684</v>
      </c>
      <c r="F34" s="53">
        <v>1990068.2997600001</v>
      </c>
      <c r="G34" s="35">
        <f t="shared" si="2"/>
        <v>1.710491279897538</v>
      </c>
      <c r="H34" s="35" t="s">
        <v>41</v>
      </c>
      <c r="I34" s="36">
        <f t="shared" si="1"/>
        <v>1531950.5471400002</v>
      </c>
      <c r="J34" s="35">
        <f t="shared" si="5"/>
        <v>0.76496830233028845</v>
      </c>
    </row>
    <row r="35" spans="2:10" ht="62.25" customHeight="1" x14ac:dyDescent="0.2">
      <c r="B35" s="38" t="s">
        <v>42</v>
      </c>
      <c r="C35" s="39">
        <v>22880.16315</v>
      </c>
      <c r="D35" s="39">
        <v>22880.16315</v>
      </c>
      <c r="E35" s="40">
        <f t="shared" si="3"/>
        <v>1</v>
      </c>
      <c r="F35" s="55">
        <v>8172.1507999999994</v>
      </c>
      <c r="G35" s="40">
        <f t="shared" si="2"/>
        <v>2.7997725090927106</v>
      </c>
      <c r="H35" s="40">
        <f t="shared" ref="H35:H43" si="6">D35/F35</f>
        <v>2.7997725090927106</v>
      </c>
      <c r="I35" s="39">
        <f t="shared" si="1"/>
        <v>14708.012350000001</v>
      </c>
      <c r="J35" s="51">
        <f t="shared" si="5"/>
        <v>4.9694792454903838E-3</v>
      </c>
    </row>
    <row r="36" spans="2:10" ht="20.25" customHeight="1" x14ac:dyDescent="0.2">
      <c r="B36" s="38" t="s">
        <v>43</v>
      </c>
      <c r="C36" s="39">
        <v>3312098.4844599999</v>
      </c>
      <c r="D36" s="39">
        <v>3431860.7362500001</v>
      </c>
      <c r="E36" s="40">
        <f t="shared" si="3"/>
        <v>1.0361590249661692</v>
      </c>
      <c r="F36" s="55">
        <v>1948293.22615</v>
      </c>
      <c r="G36" s="40">
        <f t="shared" si="2"/>
        <v>1.7000000000025663</v>
      </c>
      <c r="H36" s="40">
        <f t="shared" si="6"/>
        <v>1.7614703424451466</v>
      </c>
      <c r="I36" s="39">
        <f t="shared" si="1"/>
        <v>1483567.5101000001</v>
      </c>
      <c r="J36" s="51">
        <f t="shared" si="5"/>
        <v>0.74538632396979754</v>
      </c>
    </row>
    <row r="37" spans="2:10" ht="32.25" customHeight="1" x14ac:dyDescent="0.2">
      <c r="B37" s="38" t="s">
        <v>44</v>
      </c>
      <c r="C37" s="39">
        <v>12672.29471</v>
      </c>
      <c r="D37" s="39">
        <v>13665.097220000001</v>
      </c>
      <c r="E37" s="40">
        <f t="shared" si="3"/>
        <v>1.0783443356329583</v>
      </c>
      <c r="F37" s="55">
        <v>7524.83349</v>
      </c>
      <c r="G37" s="40">
        <f t="shared" si="2"/>
        <v>1.6840631393160568</v>
      </c>
      <c r="H37" s="40">
        <f t="shared" si="6"/>
        <v>1.8159999471297272</v>
      </c>
      <c r="I37" s="39">
        <f t="shared" si="1"/>
        <v>6140.2637300000015</v>
      </c>
      <c r="J37" s="51">
        <f t="shared" si="5"/>
        <v>2.9680040556178617E-3</v>
      </c>
    </row>
    <row r="38" spans="2:10" ht="63.75" customHeight="1" x14ac:dyDescent="0.2">
      <c r="B38" s="38" t="s">
        <v>45</v>
      </c>
      <c r="C38" s="39">
        <v>13999.02188</v>
      </c>
      <c r="D38" s="39">
        <v>13732.481199999998</v>
      </c>
      <c r="E38" s="40">
        <f t="shared" si="3"/>
        <v>0.9809600497602764</v>
      </c>
      <c r="F38" s="55">
        <v>13095.499320000001</v>
      </c>
      <c r="G38" s="40">
        <f t="shared" si="2"/>
        <v>1.0689948919030603</v>
      </c>
      <c r="H38" s="40">
        <f t="shared" si="6"/>
        <v>1.0486412823547073</v>
      </c>
      <c r="I38" s="39">
        <f t="shared" si="1"/>
        <v>636.98187999999755</v>
      </c>
      <c r="J38" s="51">
        <f t="shared" si="5"/>
        <v>2.9826395845646263E-3</v>
      </c>
    </row>
    <row r="39" spans="2:10" ht="47.25" customHeight="1" x14ac:dyDescent="0.2">
      <c r="B39" s="38" t="s">
        <v>46</v>
      </c>
      <c r="C39" s="46">
        <f>(SUM(C40:C41))</f>
        <v>38326.92267</v>
      </c>
      <c r="D39" s="46">
        <f>(SUM(D40:D41))</f>
        <v>35717.927370000005</v>
      </c>
      <c r="E39" s="40">
        <f t="shared" si="3"/>
        <v>0.93192786902137181</v>
      </c>
      <c r="F39" s="55">
        <v>12434.898639999999</v>
      </c>
      <c r="G39" s="40" t="str">
        <f t="shared" si="2"/>
        <v>рост.св.300%</v>
      </c>
      <c r="H39" s="40">
        <f t="shared" si="6"/>
        <v>2.87239392970235</v>
      </c>
      <c r="I39" s="39">
        <f t="shared" si="1"/>
        <v>23283.028730000005</v>
      </c>
      <c r="J39" s="51">
        <f t="shared" si="5"/>
        <v>7.7577899070683841E-3</v>
      </c>
    </row>
    <row r="40" spans="2:10" ht="60.75" customHeight="1" x14ac:dyDescent="0.2">
      <c r="B40" s="56" t="s">
        <v>47</v>
      </c>
      <c r="C40" s="39">
        <v>29471.479510000001</v>
      </c>
      <c r="D40" s="39">
        <v>25232.713640000002</v>
      </c>
      <c r="E40" s="40">
        <f t="shared" si="3"/>
        <v>0.85617397088728653</v>
      </c>
      <c r="F40" s="55">
        <v>2376.52313</v>
      </c>
      <c r="G40" s="40" t="str">
        <f t="shared" si="2"/>
        <v>рост.св.300%</v>
      </c>
      <c r="H40" s="40">
        <f t="shared" si="6"/>
        <v>10.617491292836691</v>
      </c>
      <c r="I40" s="39">
        <f t="shared" si="1"/>
        <v>22856.19051</v>
      </c>
      <c r="J40" s="51">
        <f t="shared" si="5"/>
        <v>5.4804437328228638E-3</v>
      </c>
    </row>
    <row r="41" spans="2:10" ht="60" customHeight="1" x14ac:dyDescent="0.2">
      <c r="B41" s="56" t="s">
        <v>48</v>
      </c>
      <c r="C41" s="39">
        <v>8855.4431600000007</v>
      </c>
      <c r="D41" s="39">
        <v>10485.213730000001</v>
      </c>
      <c r="E41" s="40">
        <f t="shared" si="3"/>
        <v>1.1840416725118477</v>
      </c>
      <c r="F41" s="55">
        <v>10058.37551</v>
      </c>
      <c r="G41" s="40">
        <f t="shared" si="2"/>
        <v>0.88040490745209821</v>
      </c>
      <c r="H41" s="40">
        <f t="shared" si="6"/>
        <v>1.0424360991072208</v>
      </c>
      <c r="I41" s="39">
        <f t="shared" si="1"/>
        <v>426.83822000000146</v>
      </c>
      <c r="J41" s="51">
        <f t="shared" si="5"/>
        <v>2.2773461742455199E-3</v>
      </c>
    </row>
    <row r="42" spans="2:10" ht="77.25" customHeight="1" x14ac:dyDescent="0.2">
      <c r="B42" s="38" t="s">
        <v>49</v>
      </c>
      <c r="C42" s="39">
        <v>1.36832</v>
      </c>
      <c r="D42" s="39">
        <v>1.3388699999999998</v>
      </c>
      <c r="E42" s="40">
        <f t="shared" si="3"/>
        <v>0.97847725678203912</v>
      </c>
      <c r="F42" s="55">
        <v>1.3895</v>
      </c>
      <c r="G42" s="40">
        <f t="shared" si="2"/>
        <v>0.98475710687297591</v>
      </c>
      <c r="H42" s="40">
        <f t="shared" si="6"/>
        <v>0.96356243252968676</v>
      </c>
      <c r="I42" s="39">
        <f t="shared" si="1"/>
        <v>-5.0630000000000175E-2</v>
      </c>
      <c r="J42" s="51">
        <f t="shared" si="5"/>
        <v>2.9079716931169302E-7</v>
      </c>
    </row>
    <row r="43" spans="2:10" ht="61.5" customHeight="1" x14ac:dyDescent="0.2">
      <c r="B43" s="38" t="s">
        <v>50</v>
      </c>
      <c r="C43" s="39">
        <v>316.45717999999999</v>
      </c>
      <c r="D43" s="39">
        <v>292.61784999999998</v>
      </c>
      <c r="E43" s="40">
        <f t="shared" si="3"/>
        <v>0.92466807041635135</v>
      </c>
      <c r="F43" s="55">
        <v>312.14103</v>
      </c>
      <c r="G43" s="40">
        <f t="shared" si="2"/>
        <v>1.0138275637778218</v>
      </c>
      <c r="H43" s="40">
        <f t="shared" si="6"/>
        <v>0.93745397713334888</v>
      </c>
      <c r="I43" s="39">
        <f t="shared" si="1"/>
        <v>-19.523180000000025</v>
      </c>
      <c r="J43" s="51">
        <f t="shared" si="5"/>
        <v>6.3555417979395762E-5</v>
      </c>
    </row>
    <row r="44" spans="2:10" ht="35.25" customHeight="1" x14ac:dyDescent="0.2">
      <c r="B44" s="45" t="s">
        <v>51</v>
      </c>
      <c r="C44" s="57">
        <v>3690.89158</v>
      </c>
      <c r="D44" s="57">
        <v>3858.6703900000002</v>
      </c>
      <c r="E44" s="40">
        <f t="shared" si="3"/>
        <v>1.0454575287199306</v>
      </c>
      <c r="F44" s="55">
        <v>227.49836999999999</v>
      </c>
      <c r="G44" s="40" t="str">
        <f t="shared" si="2"/>
        <v>рост.св.300%</v>
      </c>
      <c r="H44" s="40" t="s">
        <v>41</v>
      </c>
      <c r="I44" s="39">
        <f t="shared" si="1"/>
        <v>3631.1720200000004</v>
      </c>
      <c r="J44" s="51">
        <f t="shared" si="5"/>
        <v>8.3808766102672159E-4</v>
      </c>
    </row>
    <row r="45" spans="2:10" ht="33" customHeight="1" x14ac:dyDescent="0.2">
      <c r="B45" s="45" t="s">
        <v>52</v>
      </c>
      <c r="C45" s="39">
        <v>8.8691899999999997</v>
      </c>
      <c r="D45" s="39">
        <v>9.8146000000000004</v>
      </c>
      <c r="E45" s="40">
        <f t="shared" si="3"/>
        <v>1.1065948525175355</v>
      </c>
      <c r="F45" s="55">
        <v>6.6624600000000003</v>
      </c>
      <c r="G45" s="40">
        <f t="shared" si="2"/>
        <v>1.3312184988727886</v>
      </c>
      <c r="H45" s="40" t="s">
        <v>41</v>
      </c>
      <c r="I45" s="39">
        <f t="shared" si="1"/>
        <v>3.1521400000000002</v>
      </c>
      <c r="J45" s="51">
        <f t="shared" si="5"/>
        <v>2.1316915741831116E-6</v>
      </c>
    </row>
    <row r="46" spans="2:10" ht="32.25" customHeight="1" x14ac:dyDescent="0.2">
      <c r="B46" s="49" t="s">
        <v>53</v>
      </c>
      <c r="C46" s="34">
        <f>SUM(C47:C49)</f>
        <v>83723.011310000002</v>
      </c>
      <c r="D46" s="34">
        <f>SUM(D47:D49)</f>
        <v>109747.27154999999</v>
      </c>
      <c r="E46" s="35">
        <f t="shared" si="3"/>
        <v>1.3108376040565517</v>
      </c>
      <c r="F46" s="34">
        <f>SUM(F47:F49)</f>
        <v>75737.622289999999</v>
      </c>
      <c r="G46" s="35">
        <f t="shared" si="2"/>
        <v>1.1054349051178802</v>
      </c>
      <c r="H46" s="35">
        <f t="shared" ref="H46:H60" si="7">D46/F46</f>
        <v>1.4490456424652038</v>
      </c>
      <c r="I46" s="36">
        <f t="shared" si="1"/>
        <v>34009.649259999991</v>
      </c>
      <c r="J46" s="35">
        <f t="shared" si="5"/>
        <v>2.3836665177666017E-2</v>
      </c>
    </row>
    <row r="47" spans="2:10" ht="30" x14ac:dyDescent="0.2">
      <c r="B47" s="58" t="s">
        <v>54</v>
      </c>
      <c r="C47" s="39">
        <v>5710</v>
      </c>
      <c r="D47" s="39">
        <v>15620.00972</v>
      </c>
      <c r="E47" s="40">
        <f t="shared" si="3"/>
        <v>2.7355533660245186</v>
      </c>
      <c r="F47" s="55">
        <v>6228.6208099999994</v>
      </c>
      <c r="G47" s="40">
        <f t="shared" si="2"/>
        <v>0.91673585119078727</v>
      </c>
      <c r="H47" s="40">
        <f t="shared" si="7"/>
        <v>2.5077798434803098</v>
      </c>
      <c r="I47" s="39">
        <f t="shared" si="1"/>
        <v>9391.3889100000015</v>
      </c>
      <c r="J47" s="42">
        <f t="shared" si="5"/>
        <v>3.3926031737189803E-3</v>
      </c>
    </row>
    <row r="48" spans="2:10" ht="15.75" x14ac:dyDescent="0.2">
      <c r="B48" s="58" t="s">
        <v>55</v>
      </c>
      <c r="C48" s="39">
        <v>16263.91749</v>
      </c>
      <c r="D48" s="39">
        <v>16314.21947</v>
      </c>
      <c r="E48" s="40">
        <f t="shared" si="3"/>
        <v>1.0030928575499063</v>
      </c>
      <c r="F48" s="55">
        <v>26503.5638</v>
      </c>
      <c r="G48" s="40">
        <f t="shared" si="2"/>
        <v>0.6136502099389366</v>
      </c>
      <c r="H48" s="40">
        <f t="shared" si="7"/>
        <v>0.6155481426237478</v>
      </c>
      <c r="I48" s="39">
        <f t="shared" si="1"/>
        <v>-10189.34433</v>
      </c>
      <c r="J48" s="42">
        <f t="shared" si="5"/>
        <v>3.5433827342503076E-3</v>
      </c>
    </row>
    <row r="49" spans="1:26" ht="15.75" x14ac:dyDescent="0.2">
      <c r="B49" s="58" t="s">
        <v>56</v>
      </c>
      <c r="C49" s="39">
        <v>61749.093820000002</v>
      </c>
      <c r="D49" s="39">
        <v>77813.042359999992</v>
      </c>
      <c r="E49" s="40">
        <f t="shared" si="3"/>
        <v>1.2601487333049253</v>
      </c>
      <c r="F49" s="55">
        <v>43005.437680000003</v>
      </c>
      <c r="G49" s="40">
        <f t="shared" si="2"/>
        <v>1.4358438641985238</v>
      </c>
      <c r="H49" s="40">
        <f t="shared" si="7"/>
        <v>1.8093768266934189</v>
      </c>
      <c r="I49" s="39">
        <f t="shared" si="1"/>
        <v>34807.604679999989</v>
      </c>
      <c r="J49" s="42">
        <f t="shared" si="5"/>
        <v>1.6900679269696732E-2</v>
      </c>
    </row>
    <row r="50" spans="1:26" ht="31.5" customHeight="1" x14ac:dyDescent="0.2">
      <c r="B50" s="49" t="s">
        <v>57</v>
      </c>
      <c r="C50" s="34">
        <f>SUM(C51:C52)</f>
        <v>184228.77773999999</v>
      </c>
      <c r="D50" s="34">
        <f>SUM(D51:D52)</f>
        <v>192120.20575999998</v>
      </c>
      <c r="E50" s="35">
        <f t="shared" si="3"/>
        <v>1.0428349366304599</v>
      </c>
      <c r="F50" s="34">
        <f>SUM(F51:F52)</f>
        <v>115767.42296</v>
      </c>
      <c r="G50" s="35">
        <f t="shared" si="2"/>
        <v>1.5913697742382569</v>
      </c>
      <c r="H50" s="35">
        <f t="shared" si="7"/>
        <v>1.6595359976733819</v>
      </c>
      <c r="I50" s="36">
        <f t="shared" si="1"/>
        <v>76352.782799999986</v>
      </c>
      <c r="J50" s="35">
        <f t="shared" si="5"/>
        <v>4.172773458408062E-2</v>
      </c>
    </row>
    <row r="51" spans="1:26" ht="19.5" customHeight="1" x14ac:dyDescent="0.2">
      <c r="B51" s="58" t="s">
        <v>58</v>
      </c>
      <c r="C51" s="39">
        <v>12879.682500000001</v>
      </c>
      <c r="D51" s="39">
        <v>13497.224289999998</v>
      </c>
      <c r="E51" s="40">
        <f t="shared" si="3"/>
        <v>1.047946973071735</v>
      </c>
      <c r="F51" s="55">
        <v>11245.145909999999</v>
      </c>
      <c r="G51" s="40">
        <f t="shared" si="2"/>
        <v>1.1453548582723549</v>
      </c>
      <c r="H51" s="40">
        <f t="shared" si="7"/>
        <v>1.2002711568195206</v>
      </c>
      <c r="I51" s="39">
        <f t="shared" si="1"/>
        <v>2252.078379999999</v>
      </c>
      <c r="J51" s="42">
        <f t="shared" si="5"/>
        <v>2.9315427316296771E-3</v>
      </c>
    </row>
    <row r="52" spans="1:26" ht="20.25" customHeight="1" x14ac:dyDescent="0.2">
      <c r="B52" s="58" t="s">
        <v>59</v>
      </c>
      <c r="C52" s="39">
        <v>171349.09524</v>
      </c>
      <c r="D52" s="39">
        <v>178622.98147</v>
      </c>
      <c r="E52" s="40">
        <f t="shared" si="3"/>
        <v>1.0424506836164604</v>
      </c>
      <c r="F52" s="55">
        <v>104522.27705</v>
      </c>
      <c r="G52" s="40">
        <f t="shared" si="2"/>
        <v>1.6393547870951208</v>
      </c>
      <c r="H52" s="40">
        <f t="shared" si="7"/>
        <v>1.7089465184972259</v>
      </c>
      <c r="I52" s="39">
        <f t="shared" si="1"/>
        <v>74100.704419999995</v>
      </c>
      <c r="J52" s="42">
        <f t="shared" si="5"/>
        <v>3.8796191852450951E-2</v>
      </c>
    </row>
    <row r="53" spans="1:26" ht="34.5" customHeight="1" x14ac:dyDescent="0.2">
      <c r="B53" s="49" t="s">
        <v>60</v>
      </c>
      <c r="C53" s="34">
        <f>C54+C55</f>
        <v>18872.923139999999</v>
      </c>
      <c r="D53" s="34">
        <f>D54+D55</f>
        <v>20983.078070000003</v>
      </c>
      <c r="E53" s="35">
        <f t="shared" si="3"/>
        <v>1.1118085902404626</v>
      </c>
      <c r="F53" s="34">
        <f>F54+F55</f>
        <v>54774.374940000002</v>
      </c>
      <c r="G53" s="35">
        <f t="shared" si="2"/>
        <v>0.34455752641035975</v>
      </c>
      <c r="H53" s="35">
        <f t="shared" si="7"/>
        <v>0.38308201769504308</v>
      </c>
      <c r="I53" s="36">
        <f t="shared" si="1"/>
        <v>-33791.296869999998</v>
      </c>
      <c r="J53" s="35">
        <f t="shared" si="5"/>
        <v>4.557440010010131E-3</v>
      </c>
    </row>
    <row r="54" spans="1:26" ht="21.75" customHeight="1" x14ac:dyDescent="0.2">
      <c r="B54" s="58" t="s">
        <v>61</v>
      </c>
      <c r="C54" s="39">
        <v>17494.339120000001</v>
      </c>
      <c r="D54" s="39">
        <v>19162.671870000002</v>
      </c>
      <c r="E54" s="40">
        <f t="shared" si="3"/>
        <v>1.0953641482856999</v>
      </c>
      <c r="F54" s="55">
        <v>51021.33771</v>
      </c>
      <c r="G54" s="40">
        <f t="shared" si="2"/>
        <v>0.34288279973049735</v>
      </c>
      <c r="H54" s="40">
        <f t="shared" si="7"/>
        <v>0.37558152588861243</v>
      </c>
      <c r="I54" s="39">
        <f t="shared" si="1"/>
        <v>-31858.665839999998</v>
      </c>
      <c r="J54" s="42">
        <f t="shared" si="5"/>
        <v>4.1620551183048455E-3</v>
      </c>
    </row>
    <row r="55" spans="1:26" ht="31.5" customHeight="1" x14ac:dyDescent="0.2">
      <c r="B55" s="58" t="s">
        <v>62</v>
      </c>
      <c r="C55" s="39">
        <v>1378.58402</v>
      </c>
      <c r="D55" s="39">
        <v>1820.4061999999999</v>
      </c>
      <c r="E55" s="40">
        <f t="shared" si="3"/>
        <v>1.3204898458056984</v>
      </c>
      <c r="F55" s="55">
        <v>3753.0372299999999</v>
      </c>
      <c r="G55" s="40">
        <f t="shared" si="2"/>
        <v>0.36732489861284962</v>
      </c>
      <c r="H55" s="40">
        <f t="shared" si="7"/>
        <v>0.48504879872987561</v>
      </c>
      <c r="I55" s="39">
        <f t="shared" si="1"/>
        <v>-1932.63103</v>
      </c>
      <c r="J55" s="42">
        <f t="shared" si="5"/>
        <v>3.953848917052856E-4</v>
      </c>
    </row>
    <row r="56" spans="1:26" ht="22.5" customHeight="1" x14ac:dyDescent="0.2">
      <c r="B56" s="49" t="s">
        <v>63</v>
      </c>
      <c r="C56" s="36">
        <v>63.07</v>
      </c>
      <c r="D56" s="36">
        <v>-2.12</v>
      </c>
      <c r="E56" s="35">
        <f t="shared" si="3"/>
        <v>-3.3613445378151259E-2</v>
      </c>
      <c r="F56" s="53">
        <v>170.56100000000001</v>
      </c>
      <c r="G56" s="35">
        <f t="shared" si="2"/>
        <v>0.36977972690122596</v>
      </c>
      <c r="H56" s="35">
        <f t="shared" si="7"/>
        <v>-1.242957065214205E-2</v>
      </c>
      <c r="I56" s="36">
        <f t="shared" si="1"/>
        <v>-172.68100000000001</v>
      </c>
      <c r="J56" s="35">
        <f t="shared" si="5"/>
        <v>-4.6045545791659332E-7</v>
      </c>
    </row>
    <row r="57" spans="1:26" ht="27.6" customHeight="1" x14ac:dyDescent="0.2">
      <c r="B57" s="49" t="s">
        <v>64</v>
      </c>
      <c r="C57" s="36">
        <v>645623.61541999993</v>
      </c>
      <c r="D57" s="36">
        <v>746478.32996</v>
      </c>
      <c r="E57" s="35">
        <f t="shared" si="3"/>
        <v>1.1562128647887062</v>
      </c>
      <c r="F57" s="53">
        <v>522023.35256999999</v>
      </c>
      <c r="G57" s="35">
        <f t="shared" si="2"/>
        <v>1.2367715203572736</v>
      </c>
      <c r="H57" s="35">
        <f t="shared" si="7"/>
        <v>1.4299711426413668</v>
      </c>
      <c r="I57" s="36">
        <f t="shared" si="1"/>
        <v>224454.97739000001</v>
      </c>
      <c r="J57" s="35">
        <f t="shared" si="5"/>
        <v>0.1621320854936536</v>
      </c>
    </row>
    <row r="58" spans="1:26" ht="45" x14ac:dyDescent="0.2">
      <c r="B58" s="38" t="s">
        <v>65</v>
      </c>
      <c r="C58" s="39">
        <v>395746.95302999998</v>
      </c>
      <c r="D58" s="39">
        <v>439414.08769000001</v>
      </c>
      <c r="E58" s="40">
        <f t="shared" si="3"/>
        <v>1.1103410508297453</v>
      </c>
      <c r="F58" s="55">
        <v>365092.28773000004</v>
      </c>
      <c r="G58" s="40">
        <f t="shared" si="2"/>
        <v>1.0839641546267618</v>
      </c>
      <c r="H58" s="40">
        <f t="shared" si="7"/>
        <v>1.2035698985100551</v>
      </c>
      <c r="I58" s="39">
        <f t="shared" si="1"/>
        <v>74321.799959999975</v>
      </c>
      <c r="J58" s="42">
        <f t="shared" si="5"/>
        <v>9.5438969321840122E-2</v>
      </c>
      <c r="K58" s="3"/>
    </row>
    <row r="59" spans="1:26" ht="15.75" x14ac:dyDescent="0.2">
      <c r="B59" s="49" t="s">
        <v>66</v>
      </c>
      <c r="C59" s="34">
        <f>(C60+C61+C62)</f>
        <v>541.87939000000006</v>
      </c>
      <c r="D59" s="34">
        <f>(D60+D61+D62)</f>
        <v>12791.36464</v>
      </c>
      <c r="E59" s="35">
        <f t="shared" si="3"/>
        <v>23.605556653483347</v>
      </c>
      <c r="F59" s="34">
        <f>(F60+F61+F62)</f>
        <v>21.230849999999997</v>
      </c>
      <c r="G59" s="59" t="str">
        <f t="shared" si="2"/>
        <v>рост.св.300%</v>
      </c>
      <c r="H59" s="35">
        <f t="shared" si="7"/>
        <v>602.48952067392509</v>
      </c>
      <c r="I59" s="36">
        <f t="shared" si="1"/>
        <v>12770.13379</v>
      </c>
      <c r="J59" s="35">
        <f t="shared" si="5"/>
        <v>2.7782328597591131E-3</v>
      </c>
      <c r="K59" s="3"/>
    </row>
    <row r="60" spans="1:26" ht="15.75" x14ac:dyDescent="0.2">
      <c r="B60" s="45" t="s">
        <v>67</v>
      </c>
      <c r="C60" s="57">
        <v>0</v>
      </c>
      <c r="D60" s="57">
        <v>12306.14271</v>
      </c>
      <c r="E60" s="40" t="str">
        <f t="shared" si="3"/>
        <v xml:space="preserve"> </v>
      </c>
      <c r="F60" s="60">
        <v>18.593789999999998</v>
      </c>
      <c r="G60" s="40" t="str">
        <f t="shared" si="2"/>
        <v xml:space="preserve"> </v>
      </c>
      <c r="H60" s="40">
        <f t="shared" si="7"/>
        <v>661.84154548373419</v>
      </c>
      <c r="I60" s="39">
        <f t="shared" si="1"/>
        <v>12287.548919999999</v>
      </c>
      <c r="J60" s="42">
        <f t="shared" si="5"/>
        <v>2.6728446116603757E-3</v>
      </c>
      <c r="K60" s="3"/>
    </row>
    <row r="61" spans="1:26" ht="15.75" x14ac:dyDescent="0.2">
      <c r="B61" s="45" t="s">
        <v>68</v>
      </c>
      <c r="C61" s="57">
        <v>541.87939000000006</v>
      </c>
      <c r="D61" s="57">
        <v>485.22192999999999</v>
      </c>
      <c r="E61" s="40">
        <f t="shared" si="3"/>
        <v>0.89544267406073508</v>
      </c>
      <c r="F61" s="61">
        <v>2.63706</v>
      </c>
      <c r="G61" s="40" t="str">
        <f t="shared" si="2"/>
        <v>рост.св.300%</v>
      </c>
      <c r="H61" s="40" t="s">
        <v>41</v>
      </c>
      <c r="I61" s="39">
        <f t="shared" si="1"/>
        <v>482.58486999999997</v>
      </c>
      <c r="J61" s="42">
        <f t="shared" si="5"/>
        <v>1.0538824809873736E-4</v>
      </c>
      <c r="K61" s="3"/>
    </row>
    <row r="62" spans="1:26" s="71" customFormat="1" ht="45.75" customHeight="1" x14ac:dyDescent="0.2">
      <c r="A62" s="62"/>
      <c r="B62" s="63" t="s">
        <v>69</v>
      </c>
      <c r="C62" s="64">
        <v>0</v>
      </c>
      <c r="D62" s="64">
        <v>0</v>
      </c>
      <c r="E62" s="40" t="str">
        <f>IF(C62=0," ",D62/C62)</f>
        <v xml:space="preserve"> </v>
      </c>
      <c r="F62" s="41">
        <v>0</v>
      </c>
      <c r="G62" s="40" t="str">
        <f t="shared" si="2"/>
        <v xml:space="preserve"> </v>
      </c>
      <c r="H62" s="65"/>
      <c r="I62" s="39"/>
      <c r="J62" s="66"/>
      <c r="K62" s="67"/>
      <c r="L62" s="68"/>
      <c r="M62" s="69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 ht="30" x14ac:dyDescent="0.2">
      <c r="B63" s="72" t="s">
        <v>70</v>
      </c>
      <c r="C63" s="73">
        <f>C9/C8</f>
        <v>0.91033561004569319</v>
      </c>
      <c r="D63" s="73">
        <f>D9/D8</f>
        <v>0.90822308829705878</v>
      </c>
      <c r="E63" s="74"/>
      <c r="F63" s="75">
        <v>0.93099658254583606</v>
      </c>
      <c r="G63" s="76"/>
      <c r="H63" s="77"/>
      <c r="I63" s="78"/>
      <c r="J63" s="79"/>
      <c r="K63" s="3"/>
    </row>
    <row r="64" spans="1:26" ht="30" x14ac:dyDescent="0.2">
      <c r="B64" s="72" t="s">
        <v>71</v>
      </c>
      <c r="C64" s="73">
        <f>C33/C8</f>
        <v>8.9664389954306839E-2</v>
      </c>
      <c r="D64" s="73">
        <f>D33/D8</f>
        <v>9.177691170294125E-2</v>
      </c>
      <c r="E64" s="74"/>
      <c r="F64" s="75">
        <v>6.9003417454163926E-2</v>
      </c>
      <c r="G64" s="76"/>
      <c r="H64" s="77"/>
      <c r="I64" s="78"/>
      <c r="J64" s="79"/>
      <c r="K64" s="3"/>
    </row>
    <row r="65" spans="2:11" x14ac:dyDescent="0.25">
      <c r="B65" s="80"/>
      <c r="K65" s="3"/>
    </row>
    <row r="66" spans="2:11" x14ac:dyDescent="0.25">
      <c r="B66" s="80"/>
      <c r="K66" s="3"/>
    </row>
    <row r="67" spans="2:11" x14ac:dyDescent="0.25">
      <c r="B67" s="80"/>
      <c r="H67" s="81"/>
    </row>
  </sheetData>
  <mergeCells count="8">
    <mergeCell ref="J3:J4"/>
    <mergeCell ref="B1:I1"/>
    <mergeCell ref="B3:B4"/>
    <mergeCell ref="C3:C4"/>
    <mergeCell ref="D3:D4"/>
    <mergeCell ref="E3:E4"/>
    <mergeCell ref="F3:F4"/>
    <mergeCell ref="G3:I3"/>
  </mergeCells>
  <pageMargins left="0.11811023622047245" right="0.11811023622047245" top="0.15748031496062992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Людмила Павловна</dc:creator>
  <cp:lastModifiedBy>Гусева Людмила Павловна</cp:lastModifiedBy>
  <dcterms:created xsi:type="dcterms:W3CDTF">2025-02-24T13:49:40Z</dcterms:created>
  <dcterms:modified xsi:type="dcterms:W3CDTF">2025-02-24T13:51:54Z</dcterms:modified>
</cp:coreProperties>
</file>