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chenko.os\Desktop\Недоимка 65н\65н\2021\Июнь\"/>
    </mc:Choice>
  </mc:AlternateContent>
  <bookViews>
    <workbookView xWindow="0" yWindow="0" windowWidth="13830" windowHeight="11340" activeTab="1"/>
  </bookViews>
  <sheets>
    <sheet name="округа_районы" sheetId="4" r:id="rId1"/>
    <sheet name="поселения" sheetId="5" r:id="rId2"/>
  </sheets>
  <definedNames>
    <definedName name="_xlnm.Print_Titles" localSheetId="0">округа_районы!$A:$C</definedName>
    <definedName name="_xlnm.Print_Titles" localSheetId="1">поселения!$1:$4</definedName>
    <definedName name="_xlnm.Print_Area" localSheetId="0">округа_районы!$A$1:$AV$38</definedName>
    <definedName name="_xlnm.Print_Area" localSheetId="1">поселения!$C$1:$R$144</definedName>
  </definedNames>
  <calcPr calcId="152511"/>
</workbook>
</file>

<file path=xl/calcChain.xml><?xml version="1.0" encoding="utf-8"?>
<calcChain xmlns="http://schemas.openxmlformats.org/spreadsheetml/2006/main">
  <c r="L56" i="5" l="1"/>
  <c r="E35" i="4" l="1"/>
  <c r="E7" i="4"/>
  <c r="E34" i="4" l="1"/>
  <c r="D34" i="4"/>
  <c r="E33" i="4"/>
  <c r="D33" i="4"/>
  <c r="E32" i="4"/>
  <c r="D32" i="4"/>
  <c r="E31" i="4"/>
  <c r="D31" i="4"/>
  <c r="E30" i="4"/>
  <c r="D30" i="4"/>
  <c r="E29" i="4"/>
  <c r="D29" i="4"/>
  <c r="E28" i="4"/>
  <c r="D28" i="4"/>
  <c r="E27" i="4"/>
  <c r="D27" i="4"/>
  <c r="E26" i="4"/>
  <c r="D26" i="4"/>
  <c r="E25" i="4"/>
  <c r="D25" i="4"/>
  <c r="E24" i="4"/>
  <c r="D24" i="4"/>
  <c r="E23" i="4"/>
  <c r="D23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2" i="4"/>
  <c r="D12" i="4"/>
  <c r="E11" i="4"/>
  <c r="D11" i="4"/>
  <c r="E10" i="4"/>
  <c r="D10" i="4"/>
  <c r="E9" i="4"/>
  <c r="D9" i="4"/>
  <c r="E8" i="4"/>
  <c r="D8" i="4"/>
  <c r="D7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2" i="4"/>
  <c r="L11" i="4"/>
  <c r="L10" i="4"/>
  <c r="L9" i="4"/>
  <c r="L8" i="4"/>
  <c r="L7" i="4"/>
  <c r="K13" i="4"/>
  <c r="J13" i="4"/>
  <c r="L13" i="4" s="1"/>
  <c r="K6" i="4"/>
  <c r="J6" i="4"/>
  <c r="D6" i="4" l="1"/>
  <c r="J35" i="4"/>
  <c r="L35" i="4" s="1"/>
  <c r="D13" i="4"/>
  <c r="L6" i="4"/>
  <c r="E6" i="4"/>
  <c r="K35" i="4"/>
  <c r="E13" i="4"/>
  <c r="D35" i="4"/>
  <c r="Q137" i="5" l="1"/>
  <c r="Q130" i="5"/>
  <c r="Q121" i="5"/>
  <c r="Q114" i="5"/>
  <c r="Q107" i="5"/>
  <c r="Q100" i="5"/>
  <c r="Q95" i="5"/>
  <c r="Q89" i="5"/>
  <c r="Q83" i="5"/>
  <c r="Q79" i="5"/>
  <c r="Q74" i="5"/>
  <c r="Q68" i="5"/>
  <c r="Q62" i="5"/>
  <c r="Q55" i="5"/>
  <c r="Q47" i="5"/>
  <c r="Q41" i="5"/>
  <c r="Q29" i="5"/>
  <c r="Q23" i="5"/>
  <c r="Q17" i="5"/>
  <c r="Q10" i="5"/>
  <c r="Q5" i="5"/>
  <c r="N137" i="5"/>
  <c r="N130" i="5"/>
  <c r="N121" i="5"/>
  <c r="N114" i="5"/>
  <c r="N107" i="5"/>
  <c r="N100" i="5"/>
  <c r="N95" i="5"/>
  <c r="N89" i="5"/>
  <c r="N83" i="5"/>
  <c r="N79" i="5"/>
  <c r="N74" i="5"/>
  <c r="N68" i="5"/>
  <c r="N62" i="5"/>
  <c r="N55" i="5"/>
  <c r="N47" i="5"/>
  <c r="N41" i="5"/>
  <c r="N29" i="5"/>
  <c r="N23" i="5"/>
  <c r="N17" i="5"/>
  <c r="N10" i="5"/>
  <c r="N5" i="5"/>
  <c r="P137" i="5"/>
  <c r="P130" i="5"/>
  <c r="P121" i="5"/>
  <c r="P114" i="5"/>
  <c r="P107" i="5"/>
  <c r="P100" i="5"/>
  <c r="P95" i="5"/>
  <c r="P89" i="5"/>
  <c r="P83" i="5"/>
  <c r="P79" i="5"/>
  <c r="P74" i="5"/>
  <c r="P68" i="5"/>
  <c r="P62" i="5"/>
  <c r="P55" i="5"/>
  <c r="P47" i="5"/>
  <c r="P41" i="5"/>
  <c r="P29" i="5"/>
  <c r="P23" i="5"/>
  <c r="P17" i="5"/>
  <c r="P10" i="5"/>
  <c r="P5" i="5"/>
  <c r="P142" i="5" s="1"/>
  <c r="M137" i="5"/>
  <c r="M130" i="5"/>
  <c r="M121" i="5"/>
  <c r="M114" i="5"/>
  <c r="M107" i="5"/>
  <c r="M100" i="5"/>
  <c r="M95" i="5"/>
  <c r="M89" i="5"/>
  <c r="M83" i="5"/>
  <c r="M79" i="5"/>
  <c r="M74" i="5"/>
  <c r="M68" i="5"/>
  <c r="M62" i="5"/>
  <c r="M55" i="5"/>
  <c r="M47" i="5"/>
  <c r="M41" i="5"/>
  <c r="M29" i="5"/>
  <c r="M23" i="5"/>
  <c r="M17" i="5"/>
  <c r="M10" i="5"/>
  <c r="M142" i="5" s="1"/>
  <c r="M5" i="5"/>
  <c r="J137" i="5"/>
  <c r="J130" i="5"/>
  <c r="J121" i="5"/>
  <c r="J114" i="5"/>
  <c r="J107" i="5"/>
  <c r="J100" i="5"/>
  <c r="J95" i="5"/>
  <c r="J89" i="5"/>
  <c r="J83" i="5"/>
  <c r="J79" i="5"/>
  <c r="J74" i="5"/>
  <c r="J68" i="5"/>
  <c r="J62" i="5"/>
  <c r="J55" i="5"/>
  <c r="J47" i="5"/>
  <c r="J41" i="5"/>
  <c r="J29" i="5"/>
  <c r="J23" i="5"/>
  <c r="J17" i="5"/>
  <c r="J10" i="5"/>
  <c r="J5" i="5"/>
  <c r="J142" i="5" s="1"/>
  <c r="G137" i="5"/>
  <c r="G130" i="5"/>
  <c r="G121" i="5"/>
  <c r="G114" i="5"/>
  <c r="G107" i="5"/>
  <c r="G100" i="5"/>
  <c r="G95" i="5"/>
  <c r="G89" i="5"/>
  <c r="G83" i="5"/>
  <c r="G79" i="5"/>
  <c r="G74" i="5"/>
  <c r="G68" i="5"/>
  <c r="G62" i="5"/>
  <c r="G55" i="5"/>
  <c r="G47" i="5"/>
  <c r="G41" i="5"/>
  <c r="G29" i="5"/>
  <c r="G23" i="5"/>
  <c r="G17" i="5"/>
  <c r="G10" i="5"/>
  <c r="G5" i="5"/>
  <c r="Q142" i="5" l="1"/>
  <c r="N142" i="5"/>
  <c r="G142" i="5"/>
  <c r="L120" i="5"/>
  <c r="AU34" i="4" l="1"/>
  <c r="AU33" i="4"/>
  <c r="AU32" i="4"/>
  <c r="AU31" i="4"/>
  <c r="AU30" i="4"/>
  <c r="AU29" i="4"/>
  <c r="AU28" i="4"/>
  <c r="AU27" i="4"/>
  <c r="AU26" i="4"/>
  <c r="AU25" i="4"/>
  <c r="AU24" i="4"/>
  <c r="AU23" i="4"/>
  <c r="AU22" i="4"/>
  <c r="AU21" i="4"/>
  <c r="AU20" i="4"/>
  <c r="AU19" i="4"/>
  <c r="AU18" i="4"/>
  <c r="AU17" i="4"/>
  <c r="AU16" i="4"/>
  <c r="AU15" i="4"/>
  <c r="AU14" i="4"/>
  <c r="AU12" i="4"/>
  <c r="AU11" i="4"/>
  <c r="AU10" i="4"/>
  <c r="AU9" i="4"/>
  <c r="AU8" i="4"/>
  <c r="AU7" i="4"/>
  <c r="AU6" i="4" l="1"/>
  <c r="H13" i="4"/>
  <c r="K137" i="5" l="1"/>
  <c r="K130" i="5"/>
  <c r="K121" i="5"/>
  <c r="K114" i="5"/>
  <c r="K107" i="5"/>
  <c r="K100" i="5"/>
  <c r="K95" i="5"/>
  <c r="K89" i="5"/>
  <c r="K83" i="5"/>
  <c r="K79" i="5"/>
  <c r="K74" i="5"/>
  <c r="K68" i="5"/>
  <c r="K62" i="5"/>
  <c r="K55" i="5"/>
  <c r="K47" i="5"/>
  <c r="K41" i="5"/>
  <c r="K29" i="5"/>
  <c r="K23" i="5"/>
  <c r="K17" i="5"/>
  <c r="K10" i="5"/>
  <c r="K5" i="5"/>
  <c r="AR13" i="4"/>
  <c r="AR6" i="4"/>
  <c r="AO13" i="4"/>
  <c r="AO6" i="4"/>
  <c r="AL13" i="4"/>
  <c r="AL6" i="4"/>
  <c r="AI13" i="4"/>
  <c r="AI6" i="4"/>
  <c r="AF13" i="4"/>
  <c r="AF6" i="4"/>
  <c r="AC13" i="4"/>
  <c r="AC6" i="4"/>
  <c r="Z13" i="4"/>
  <c r="Z6" i="4"/>
  <c r="W13" i="4"/>
  <c r="W6" i="4"/>
  <c r="T13" i="4"/>
  <c r="T6" i="4"/>
  <c r="Q13" i="4"/>
  <c r="Q6" i="4"/>
  <c r="N13" i="4"/>
  <c r="N6" i="4"/>
  <c r="AU13" i="4" l="1"/>
  <c r="AU35" i="4" s="1"/>
  <c r="K142" i="5"/>
  <c r="E16" i="5" l="1"/>
  <c r="E15" i="5"/>
  <c r="E14" i="5"/>
  <c r="E13" i="5"/>
  <c r="E12" i="5"/>
  <c r="E11" i="5"/>
  <c r="E9" i="5"/>
  <c r="E8" i="5"/>
  <c r="E7" i="5"/>
  <c r="E6" i="5"/>
  <c r="L4" i="5" l="1"/>
  <c r="M4" i="5" s="1"/>
  <c r="O4" i="5" s="1"/>
  <c r="P4" i="5" s="1"/>
  <c r="R4" i="5" s="1"/>
  <c r="J4" i="5"/>
  <c r="D141" i="5"/>
  <c r="D140" i="5"/>
  <c r="D139" i="5"/>
  <c r="D138" i="5"/>
  <c r="D136" i="5"/>
  <c r="D135" i="5"/>
  <c r="D134" i="5"/>
  <c r="D133" i="5"/>
  <c r="D132" i="5"/>
  <c r="D131" i="5"/>
  <c r="D129" i="5"/>
  <c r="D128" i="5"/>
  <c r="D127" i="5"/>
  <c r="D126" i="5"/>
  <c r="D125" i="5"/>
  <c r="D124" i="5"/>
  <c r="D123" i="5"/>
  <c r="D122" i="5"/>
  <c r="D120" i="5"/>
  <c r="D119" i="5"/>
  <c r="D118" i="5"/>
  <c r="D117" i="5"/>
  <c r="D116" i="5"/>
  <c r="D115" i="5"/>
  <c r="D113" i="5"/>
  <c r="D112" i="5"/>
  <c r="D111" i="5"/>
  <c r="D110" i="5"/>
  <c r="D109" i="5"/>
  <c r="D108" i="5"/>
  <c r="D106" i="5"/>
  <c r="D105" i="5"/>
  <c r="D104" i="5"/>
  <c r="D103" i="5"/>
  <c r="D102" i="5"/>
  <c r="D101" i="5"/>
  <c r="D99" i="5"/>
  <c r="D98" i="5"/>
  <c r="D97" i="5"/>
  <c r="D96" i="5"/>
  <c r="D94" i="5"/>
  <c r="D93" i="5"/>
  <c r="D92" i="5"/>
  <c r="D91" i="5"/>
  <c r="D90" i="5"/>
  <c r="D88" i="5"/>
  <c r="D87" i="5"/>
  <c r="D86" i="5"/>
  <c r="D85" i="5"/>
  <c r="D84" i="5"/>
  <c r="D82" i="5"/>
  <c r="D81" i="5"/>
  <c r="D80" i="5"/>
  <c r="D78" i="5"/>
  <c r="D77" i="5"/>
  <c r="D76" i="5"/>
  <c r="D75" i="5"/>
  <c r="D73" i="5"/>
  <c r="D72" i="5"/>
  <c r="D71" i="5"/>
  <c r="D70" i="5"/>
  <c r="D69" i="5"/>
  <c r="D67" i="5"/>
  <c r="D66" i="5"/>
  <c r="D65" i="5"/>
  <c r="D64" i="5"/>
  <c r="D63" i="5"/>
  <c r="D61" i="5"/>
  <c r="D60" i="5"/>
  <c r="D59" i="5"/>
  <c r="D58" i="5"/>
  <c r="D57" i="5"/>
  <c r="D56" i="5"/>
  <c r="D54" i="5"/>
  <c r="D53" i="5"/>
  <c r="D52" i="5"/>
  <c r="D51" i="5"/>
  <c r="D50" i="5"/>
  <c r="D49" i="5"/>
  <c r="D48" i="5"/>
  <c r="D46" i="5"/>
  <c r="D45" i="5"/>
  <c r="D44" i="5"/>
  <c r="D43" i="5"/>
  <c r="D42" i="5"/>
  <c r="D40" i="5"/>
  <c r="D39" i="5"/>
  <c r="D38" i="5"/>
  <c r="D37" i="5"/>
  <c r="D36" i="5"/>
  <c r="D35" i="5"/>
  <c r="D34" i="5"/>
  <c r="D33" i="5"/>
  <c r="D32" i="5"/>
  <c r="D31" i="5"/>
  <c r="D30" i="5"/>
  <c r="D28" i="5"/>
  <c r="D27" i="5"/>
  <c r="D26" i="5"/>
  <c r="D25" i="5"/>
  <c r="D24" i="5"/>
  <c r="D22" i="5"/>
  <c r="D21" i="5"/>
  <c r="D20" i="5"/>
  <c r="D19" i="5"/>
  <c r="D18" i="5"/>
  <c r="D16" i="5"/>
  <c r="D15" i="5"/>
  <c r="D14" i="5"/>
  <c r="D13" i="5"/>
  <c r="D12" i="5"/>
  <c r="D11" i="5"/>
  <c r="D9" i="5"/>
  <c r="D8" i="5"/>
  <c r="D7" i="5"/>
  <c r="D6" i="5"/>
  <c r="G5" i="4"/>
  <c r="H5" i="4" s="1"/>
  <c r="I5" i="4" s="1"/>
  <c r="AL35" i="4"/>
  <c r="Z35" i="4"/>
  <c r="W35" i="4"/>
  <c r="AT34" i="4"/>
  <c r="AT33" i="4"/>
  <c r="AT32" i="4"/>
  <c r="AT31" i="4"/>
  <c r="AT30" i="4"/>
  <c r="AT29" i="4"/>
  <c r="AT28" i="4"/>
  <c r="AT27" i="4"/>
  <c r="AT26" i="4"/>
  <c r="AT25" i="4"/>
  <c r="AT24" i="4"/>
  <c r="AT23" i="4"/>
  <c r="AT22" i="4"/>
  <c r="AT21" i="4"/>
  <c r="AT20" i="4"/>
  <c r="AT19" i="4"/>
  <c r="AT18" i="4"/>
  <c r="AT17" i="4"/>
  <c r="AT16" i="4"/>
  <c r="AT15" i="4"/>
  <c r="AT14" i="4"/>
  <c r="AT12" i="4"/>
  <c r="AT11" i="4"/>
  <c r="AT10" i="4"/>
  <c r="AT9" i="4"/>
  <c r="AT8" i="4"/>
  <c r="AT7" i="4"/>
  <c r="AQ13" i="4"/>
  <c r="AQ6" i="4"/>
  <c r="AN6" i="4"/>
  <c r="AN35" i="4" s="1"/>
  <c r="AK13" i="4"/>
  <c r="AK6" i="4"/>
  <c r="AH13" i="4"/>
  <c r="AH6" i="4"/>
  <c r="AE13" i="4"/>
  <c r="AE6" i="4"/>
  <c r="AB13" i="4"/>
  <c r="AB6" i="4"/>
  <c r="Y6" i="4"/>
  <c r="Y35" i="4" s="1"/>
  <c r="V13" i="4"/>
  <c r="V6" i="4"/>
  <c r="S13" i="4"/>
  <c r="S6" i="4"/>
  <c r="P13" i="4"/>
  <c r="P6" i="4"/>
  <c r="M13" i="4"/>
  <c r="M6" i="4"/>
  <c r="G13" i="4"/>
  <c r="G6" i="4"/>
  <c r="V35" i="4" l="1"/>
  <c r="G35" i="4"/>
  <c r="M35" i="4"/>
  <c r="S35" i="4"/>
  <c r="M5" i="4"/>
  <c r="N5" i="4" s="1"/>
  <c r="O5" i="4" s="1"/>
  <c r="P5" i="4" s="1"/>
  <c r="Q5" i="4" s="1"/>
  <c r="R5" i="4" s="1"/>
  <c r="S5" i="4" s="1"/>
  <c r="T5" i="4" s="1"/>
  <c r="U5" i="4" s="1"/>
  <c r="V5" i="4" s="1"/>
  <c r="W5" i="4" s="1"/>
  <c r="X5" i="4" s="1"/>
  <c r="Y5" i="4" s="1"/>
  <c r="Z5" i="4" s="1"/>
  <c r="AA5" i="4" s="1"/>
  <c r="AB5" i="4" s="1"/>
  <c r="AC5" i="4" s="1"/>
  <c r="AD5" i="4" s="1"/>
  <c r="AE5" i="4" s="1"/>
  <c r="AF5" i="4" s="1"/>
  <c r="AG5" i="4" s="1"/>
  <c r="AH5" i="4" s="1"/>
  <c r="AI5" i="4" s="1"/>
  <c r="AJ5" i="4" s="1"/>
  <c r="AK5" i="4" s="1"/>
  <c r="AL5" i="4" s="1"/>
  <c r="AM5" i="4" s="1"/>
  <c r="AN5" i="4" s="1"/>
  <c r="AO5" i="4" s="1"/>
  <c r="AP5" i="4" s="1"/>
  <c r="AQ5" i="4" s="1"/>
  <c r="AR5" i="4" s="1"/>
  <c r="AS5" i="4" s="1"/>
  <c r="AT5" i="4" s="1"/>
  <c r="J5" i="4"/>
  <c r="K5" i="4" s="1"/>
  <c r="L5" i="4" s="1"/>
  <c r="AE35" i="4"/>
  <c r="AB35" i="4"/>
  <c r="AU5" i="4"/>
  <c r="AV5" i="4" s="1"/>
  <c r="AQ35" i="4"/>
  <c r="AT13" i="4"/>
  <c r="AK35" i="4"/>
  <c r="AH35" i="4"/>
  <c r="AT6" i="4"/>
  <c r="P35" i="4"/>
  <c r="AI35" i="4"/>
  <c r="AC35" i="4"/>
  <c r="AR35" i="4"/>
  <c r="AF35" i="4"/>
  <c r="T35" i="4"/>
  <c r="N35" i="4"/>
  <c r="AO35" i="4"/>
  <c r="Q35" i="4"/>
  <c r="D114" i="5"/>
  <c r="D10" i="5"/>
  <c r="D74" i="5"/>
  <c r="D83" i="5"/>
  <c r="D107" i="5"/>
  <c r="D62" i="5"/>
  <c r="D17" i="5"/>
  <c r="D47" i="5"/>
  <c r="D130" i="5"/>
  <c r="D5" i="5"/>
  <c r="D41" i="5"/>
  <c r="D79" i="5"/>
  <c r="D100" i="5"/>
  <c r="D29" i="5"/>
  <c r="D68" i="5"/>
  <c r="D95" i="5"/>
  <c r="D137" i="5"/>
  <c r="D23" i="5"/>
  <c r="D55" i="5"/>
  <c r="D89" i="5"/>
  <c r="D121" i="5"/>
  <c r="E141" i="5"/>
  <c r="E140" i="5"/>
  <c r="E139" i="5"/>
  <c r="E138" i="5"/>
  <c r="E136" i="5"/>
  <c r="E135" i="5"/>
  <c r="E134" i="5"/>
  <c r="E133" i="5"/>
  <c r="E132" i="5"/>
  <c r="E131" i="5"/>
  <c r="E129" i="5"/>
  <c r="E128" i="5"/>
  <c r="E127" i="5"/>
  <c r="E126" i="5"/>
  <c r="E125" i="5"/>
  <c r="E124" i="5"/>
  <c r="E123" i="5"/>
  <c r="E122" i="5"/>
  <c r="E120" i="5"/>
  <c r="E119" i="5"/>
  <c r="E118" i="5"/>
  <c r="E117" i="5"/>
  <c r="E116" i="5"/>
  <c r="E115" i="5"/>
  <c r="E113" i="5"/>
  <c r="E112" i="5"/>
  <c r="E111" i="5"/>
  <c r="E110" i="5"/>
  <c r="E109" i="5"/>
  <c r="E108" i="5"/>
  <c r="E106" i="5"/>
  <c r="E105" i="5"/>
  <c r="E104" i="5"/>
  <c r="E103" i="5"/>
  <c r="E102" i="5"/>
  <c r="E101" i="5"/>
  <c r="E99" i="5"/>
  <c r="E98" i="5"/>
  <c r="E97" i="5"/>
  <c r="E94" i="5"/>
  <c r="E93" i="5"/>
  <c r="E92" i="5"/>
  <c r="E91" i="5"/>
  <c r="E90" i="5"/>
  <c r="E88" i="5"/>
  <c r="E87" i="5"/>
  <c r="E86" i="5"/>
  <c r="E85" i="5"/>
  <c r="E84" i="5"/>
  <c r="E82" i="5"/>
  <c r="E80" i="5"/>
  <c r="E78" i="5"/>
  <c r="E77" i="5"/>
  <c r="E76" i="5"/>
  <c r="E75" i="5"/>
  <c r="E73" i="5"/>
  <c r="E72" i="5"/>
  <c r="E71" i="5"/>
  <c r="E70" i="5"/>
  <c r="E69" i="5"/>
  <c r="AT35" i="4" l="1"/>
  <c r="D142" i="5"/>
  <c r="I7" i="5"/>
  <c r="AJ6" i="4"/>
  <c r="U11" i="4" l="1"/>
  <c r="U29" i="4"/>
  <c r="U30" i="4"/>
  <c r="U31" i="4"/>
  <c r="U32" i="4"/>
  <c r="U27" i="4"/>
  <c r="AV31" i="4"/>
  <c r="E46" i="5" l="1"/>
  <c r="E21" i="5"/>
  <c r="AS8" i="4" l="1"/>
  <c r="AV32" i="4"/>
  <c r="H29" i="5" l="1"/>
  <c r="R102" i="5" l="1"/>
  <c r="R103" i="5"/>
  <c r="R104" i="5"/>
  <c r="R105" i="5"/>
  <c r="R106" i="5"/>
  <c r="R101" i="5"/>
  <c r="E18" i="5" l="1"/>
  <c r="E19" i="5"/>
  <c r="E24" i="5"/>
  <c r="E25" i="5"/>
  <c r="E26" i="5"/>
  <c r="E27" i="5"/>
  <c r="E28" i="5"/>
  <c r="E23" i="5" l="1"/>
  <c r="L126" i="5" l="1"/>
  <c r="L113" i="5"/>
  <c r="L111" i="5"/>
  <c r="L94" i="5"/>
  <c r="L84" i="5"/>
  <c r="L66" i="5"/>
  <c r="L42" i="5"/>
  <c r="L33" i="5"/>
  <c r="L25" i="5"/>
  <c r="L16" i="5"/>
  <c r="AP20" i="4"/>
  <c r="AM26" i="4"/>
  <c r="AJ29" i="4"/>
  <c r="X24" i="4"/>
  <c r="U7" i="4"/>
  <c r="U16" i="4"/>
  <c r="U20" i="4"/>
  <c r="U26" i="4"/>
  <c r="R15" i="4"/>
  <c r="E64" i="5" l="1"/>
  <c r="L112" i="5" l="1"/>
  <c r="L110" i="5"/>
  <c r="L109" i="5"/>
  <c r="L65" i="5"/>
  <c r="I93" i="5" l="1"/>
  <c r="I49" i="5"/>
  <c r="I12" i="5"/>
  <c r="R138" i="5" l="1"/>
  <c r="R136" i="5"/>
  <c r="R135" i="5"/>
  <c r="R134" i="5"/>
  <c r="R132" i="5"/>
  <c r="R80" i="5"/>
  <c r="R65" i="5"/>
  <c r="R63" i="5"/>
  <c r="O138" i="5"/>
  <c r="I138" i="5"/>
  <c r="I135" i="5"/>
  <c r="H107" i="5"/>
  <c r="H10" i="5" l="1"/>
  <c r="E65" i="5"/>
  <c r="E63" i="5"/>
  <c r="E61" i="5"/>
  <c r="E60" i="5"/>
  <c r="E59" i="5"/>
  <c r="E58" i="5"/>
  <c r="E57" i="5"/>
  <c r="E54" i="5"/>
  <c r="E53" i="5"/>
  <c r="E52" i="5"/>
  <c r="E51" i="5"/>
  <c r="E50" i="5"/>
  <c r="E49" i="5"/>
  <c r="E48" i="5"/>
  <c r="E45" i="5"/>
  <c r="E44" i="5"/>
  <c r="E43" i="5"/>
  <c r="E42" i="5"/>
  <c r="E40" i="5"/>
  <c r="E39" i="5"/>
  <c r="E38" i="5"/>
  <c r="E37" i="5"/>
  <c r="E36" i="5"/>
  <c r="E35" i="5"/>
  <c r="E34" i="5"/>
  <c r="E33" i="5"/>
  <c r="E32" i="5"/>
  <c r="E31" i="5"/>
  <c r="E30" i="5"/>
  <c r="AS33" i="4" l="1"/>
  <c r="AS32" i="4"/>
  <c r="AS31" i="4"/>
  <c r="AS30" i="4"/>
  <c r="AS29" i="4"/>
  <c r="AS7" i="4"/>
  <c r="AP16" i="4"/>
  <c r="AG8" i="4"/>
  <c r="AG7" i="4"/>
  <c r="U33" i="4"/>
  <c r="U28" i="4"/>
  <c r="U10" i="4"/>
  <c r="U9" i="4"/>
  <c r="U8" i="4"/>
  <c r="R32" i="4"/>
  <c r="R31" i="4"/>
  <c r="R30" i="4"/>
  <c r="R29" i="4"/>
  <c r="R17" i="4"/>
  <c r="E67" i="5"/>
  <c r="E66" i="5"/>
  <c r="H6" i="4" l="1"/>
  <c r="I141" i="5" l="1"/>
  <c r="O141" i="5"/>
  <c r="R141" i="5"/>
  <c r="I140" i="5"/>
  <c r="O140" i="5"/>
  <c r="R140" i="5"/>
  <c r="H137" i="5"/>
  <c r="H130" i="5"/>
  <c r="R77" i="5"/>
  <c r="I67" i="5"/>
  <c r="L67" i="5"/>
  <c r="O67" i="5"/>
  <c r="R67" i="5"/>
  <c r="I66" i="5"/>
  <c r="O66" i="5"/>
  <c r="R66" i="5"/>
  <c r="L64" i="5"/>
  <c r="O64" i="5"/>
  <c r="R64" i="5"/>
  <c r="R133" i="5" l="1"/>
  <c r="O133" i="5"/>
  <c r="O139" i="5"/>
  <c r="I137" i="5"/>
  <c r="I139" i="5"/>
  <c r="R81" i="5"/>
  <c r="R139" i="5"/>
  <c r="O81" i="5"/>
  <c r="I77" i="5"/>
  <c r="H74" i="5"/>
  <c r="O77" i="5"/>
  <c r="H62" i="5"/>
  <c r="I64" i="5"/>
  <c r="O96" i="5" l="1"/>
  <c r="O97" i="5"/>
  <c r="O98" i="5"/>
  <c r="O99" i="5"/>
  <c r="AV7" i="4" l="1"/>
  <c r="AV8" i="4"/>
  <c r="AV9" i="4"/>
  <c r="AV10" i="4"/>
  <c r="AV11" i="4"/>
  <c r="AV12" i="4"/>
  <c r="AV15" i="4" l="1"/>
  <c r="AV16" i="4"/>
  <c r="AV17" i="4"/>
  <c r="AV18" i="4"/>
  <c r="AV19" i="4"/>
  <c r="AV20" i="4"/>
  <c r="AV21" i="4"/>
  <c r="AV22" i="4"/>
  <c r="AV23" i="4"/>
  <c r="AV24" i="4"/>
  <c r="AV25" i="4"/>
  <c r="AV26" i="4"/>
  <c r="AV27" i="4"/>
  <c r="AV28" i="4"/>
  <c r="AV29" i="4"/>
  <c r="AV30" i="4"/>
  <c r="AV33" i="4"/>
  <c r="AV34" i="4"/>
  <c r="AV14" i="4"/>
  <c r="I107" i="5"/>
  <c r="I8" i="4" l="1"/>
  <c r="O8" i="4"/>
  <c r="R8" i="4"/>
  <c r="X8" i="4"/>
  <c r="AD8" i="4"/>
  <c r="AJ8" i="4"/>
  <c r="AM8" i="4"/>
  <c r="I9" i="4"/>
  <c r="O9" i="4"/>
  <c r="R9" i="4"/>
  <c r="X9" i="4"/>
  <c r="AD9" i="4"/>
  <c r="AG9" i="4"/>
  <c r="AJ9" i="4"/>
  <c r="AM9" i="4"/>
  <c r="AS9" i="4"/>
  <c r="I10" i="4"/>
  <c r="O10" i="4"/>
  <c r="R10" i="4"/>
  <c r="X10" i="4"/>
  <c r="AD10" i="4"/>
  <c r="AG10" i="4"/>
  <c r="AJ10" i="4"/>
  <c r="AM10" i="4"/>
  <c r="AS10" i="4"/>
  <c r="I11" i="4"/>
  <c r="O11" i="4"/>
  <c r="R11" i="4"/>
  <c r="X11" i="4"/>
  <c r="AD11" i="4"/>
  <c r="AG11" i="4"/>
  <c r="AJ11" i="4"/>
  <c r="AM11" i="4"/>
  <c r="AS11" i="4"/>
  <c r="I12" i="4"/>
  <c r="O12" i="4"/>
  <c r="R12" i="4"/>
  <c r="U12" i="4"/>
  <c r="X12" i="4"/>
  <c r="AD12" i="4"/>
  <c r="AG12" i="4"/>
  <c r="AJ12" i="4"/>
  <c r="AM12" i="4"/>
  <c r="AS12" i="4"/>
  <c r="AA13" i="4"/>
  <c r="I14" i="4"/>
  <c r="O14" i="4"/>
  <c r="R14" i="4"/>
  <c r="U14" i="4"/>
  <c r="X14" i="4"/>
  <c r="AA14" i="4"/>
  <c r="AD14" i="4"/>
  <c r="AG14" i="4"/>
  <c r="AJ14" i="4"/>
  <c r="AM14" i="4"/>
  <c r="AP14" i="4"/>
  <c r="AS14" i="4"/>
  <c r="I15" i="4"/>
  <c r="O15" i="4"/>
  <c r="U15" i="4"/>
  <c r="X15" i="4"/>
  <c r="AA15" i="4"/>
  <c r="AD15" i="4"/>
  <c r="AG15" i="4"/>
  <c r="AJ15" i="4"/>
  <c r="AM15" i="4"/>
  <c r="AP15" i="4"/>
  <c r="AS15" i="4"/>
  <c r="I16" i="4"/>
  <c r="O16" i="4"/>
  <c r="R16" i="4"/>
  <c r="X16" i="4"/>
  <c r="AA16" i="4"/>
  <c r="AD16" i="4"/>
  <c r="AG16" i="4"/>
  <c r="AJ16" i="4"/>
  <c r="AM16" i="4"/>
  <c r="AS16" i="4"/>
  <c r="I17" i="4"/>
  <c r="O17" i="4"/>
  <c r="U17" i="4"/>
  <c r="X17" i="4"/>
  <c r="AA17" i="4"/>
  <c r="AD17" i="4"/>
  <c r="AG17" i="4"/>
  <c r="AJ17" i="4"/>
  <c r="AM17" i="4"/>
  <c r="AP17" i="4"/>
  <c r="AS17" i="4"/>
  <c r="I18" i="4"/>
  <c r="O18" i="4"/>
  <c r="R18" i="4"/>
  <c r="U18" i="4"/>
  <c r="X18" i="4"/>
  <c r="AA18" i="4"/>
  <c r="AD18" i="4"/>
  <c r="AG18" i="4"/>
  <c r="AJ18" i="4"/>
  <c r="AM18" i="4"/>
  <c r="AP18" i="4"/>
  <c r="AS18" i="4"/>
  <c r="I19" i="4"/>
  <c r="O19" i="4"/>
  <c r="R19" i="4"/>
  <c r="U19" i="4"/>
  <c r="X19" i="4"/>
  <c r="AA19" i="4"/>
  <c r="AD19" i="4"/>
  <c r="AG19" i="4"/>
  <c r="AJ19" i="4"/>
  <c r="AM19" i="4"/>
  <c r="AP19" i="4"/>
  <c r="AS19" i="4"/>
  <c r="I20" i="4"/>
  <c r="O20" i="4"/>
  <c r="R20" i="4"/>
  <c r="X20" i="4"/>
  <c r="AA20" i="4"/>
  <c r="AD20" i="4"/>
  <c r="AG20" i="4"/>
  <c r="AJ20" i="4"/>
  <c r="AM20" i="4"/>
  <c r="AS20" i="4"/>
  <c r="I21" i="4"/>
  <c r="O21" i="4"/>
  <c r="R21" i="4"/>
  <c r="U21" i="4"/>
  <c r="X21" i="4"/>
  <c r="AA21" i="4"/>
  <c r="AD21" i="4"/>
  <c r="AG21" i="4"/>
  <c r="AJ21" i="4"/>
  <c r="AM21" i="4"/>
  <c r="AP21" i="4"/>
  <c r="AS21" i="4"/>
  <c r="I22" i="4"/>
  <c r="O22" i="4"/>
  <c r="R22" i="4"/>
  <c r="U22" i="4"/>
  <c r="X22" i="4"/>
  <c r="AA22" i="4"/>
  <c r="AD22" i="4"/>
  <c r="AG22" i="4"/>
  <c r="AJ22" i="4"/>
  <c r="AM22" i="4"/>
  <c r="AP22" i="4"/>
  <c r="AS22" i="4"/>
  <c r="I23" i="4"/>
  <c r="O23" i="4"/>
  <c r="R23" i="4"/>
  <c r="U23" i="4"/>
  <c r="X23" i="4"/>
  <c r="AA23" i="4"/>
  <c r="AD23" i="4"/>
  <c r="AG23" i="4"/>
  <c r="AJ23" i="4"/>
  <c r="AM23" i="4"/>
  <c r="AP23" i="4"/>
  <c r="AS23" i="4"/>
  <c r="I24" i="4"/>
  <c r="O24" i="4"/>
  <c r="R24" i="4"/>
  <c r="U24" i="4"/>
  <c r="AA24" i="4"/>
  <c r="AD24" i="4"/>
  <c r="AG24" i="4"/>
  <c r="AJ24" i="4"/>
  <c r="AM24" i="4"/>
  <c r="AP24" i="4"/>
  <c r="AS24" i="4"/>
  <c r="I25" i="4"/>
  <c r="O25" i="4"/>
  <c r="R25" i="4"/>
  <c r="U25" i="4"/>
  <c r="X25" i="4"/>
  <c r="AA25" i="4"/>
  <c r="AD25" i="4"/>
  <c r="AG25" i="4"/>
  <c r="AJ25" i="4"/>
  <c r="AM25" i="4"/>
  <c r="AP25" i="4"/>
  <c r="AS25" i="4"/>
  <c r="I26" i="4"/>
  <c r="O26" i="4"/>
  <c r="R26" i="4"/>
  <c r="X26" i="4"/>
  <c r="AA26" i="4"/>
  <c r="AD26" i="4"/>
  <c r="AG26" i="4"/>
  <c r="AJ26" i="4"/>
  <c r="AP26" i="4"/>
  <c r="AS26" i="4"/>
  <c r="I27" i="4"/>
  <c r="O27" i="4"/>
  <c r="R27" i="4"/>
  <c r="X27" i="4"/>
  <c r="AA27" i="4"/>
  <c r="AD27" i="4"/>
  <c r="AG27" i="4"/>
  <c r="AJ27" i="4"/>
  <c r="AM27" i="4"/>
  <c r="AP27" i="4"/>
  <c r="AS27" i="4"/>
  <c r="I28" i="4"/>
  <c r="O28" i="4"/>
  <c r="R28" i="4"/>
  <c r="X28" i="4"/>
  <c r="AA28" i="4"/>
  <c r="AD28" i="4"/>
  <c r="AG28" i="4"/>
  <c r="AJ28" i="4"/>
  <c r="AM28" i="4"/>
  <c r="AP28" i="4"/>
  <c r="AS28" i="4"/>
  <c r="I29" i="4"/>
  <c r="O29" i="4"/>
  <c r="X29" i="4"/>
  <c r="AA29" i="4"/>
  <c r="AD29" i="4"/>
  <c r="AG29" i="4"/>
  <c r="AM29" i="4"/>
  <c r="AP29" i="4"/>
  <c r="I30" i="4"/>
  <c r="O30" i="4"/>
  <c r="X30" i="4"/>
  <c r="AA30" i="4"/>
  <c r="AD30" i="4"/>
  <c r="AG30" i="4"/>
  <c r="AJ30" i="4"/>
  <c r="AM30" i="4"/>
  <c r="AP30" i="4"/>
  <c r="I31" i="4"/>
  <c r="O31" i="4"/>
  <c r="X31" i="4"/>
  <c r="AA31" i="4"/>
  <c r="AD31" i="4"/>
  <c r="AG31" i="4"/>
  <c r="AJ31" i="4"/>
  <c r="AM31" i="4"/>
  <c r="AP31" i="4"/>
  <c r="I32" i="4"/>
  <c r="O32" i="4"/>
  <c r="X32" i="4"/>
  <c r="AA32" i="4"/>
  <c r="AD32" i="4"/>
  <c r="AG32" i="4"/>
  <c r="AJ32" i="4"/>
  <c r="AM32" i="4"/>
  <c r="AP32" i="4"/>
  <c r="I33" i="4"/>
  <c r="O33" i="4"/>
  <c r="R33" i="4"/>
  <c r="X33" i="4"/>
  <c r="AA33" i="4"/>
  <c r="AD33" i="4"/>
  <c r="AG33" i="4"/>
  <c r="AJ33" i="4"/>
  <c r="AM33" i="4"/>
  <c r="AP33" i="4"/>
  <c r="I34" i="4"/>
  <c r="O34" i="4"/>
  <c r="R34" i="4"/>
  <c r="U34" i="4"/>
  <c r="X34" i="4"/>
  <c r="AA34" i="4"/>
  <c r="AD34" i="4"/>
  <c r="AG34" i="4"/>
  <c r="AJ34" i="4"/>
  <c r="AM34" i="4"/>
  <c r="AP34" i="4"/>
  <c r="AS34" i="4"/>
  <c r="U13" i="4" l="1"/>
  <c r="AP13" i="4"/>
  <c r="AM13" i="4"/>
  <c r="AJ13" i="4"/>
  <c r="AD13" i="4"/>
  <c r="R13" i="4"/>
  <c r="O13" i="4"/>
  <c r="AS13" i="4"/>
  <c r="AG13" i="4"/>
  <c r="X13" i="4"/>
  <c r="AV13" i="4" l="1"/>
  <c r="H5" i="5"/>
  <c r="E41" i="5" l="1"/>
  <c r="E29" i="5"/>
  <c r="H121" i="5"/>
  <c r="H114" i="5"/>
  <c r="H100" i="5"/>
  <c r="H95" i="5"/>
  <c r="H89" i="5"/>
  <c r="H83" i="5"/>
  <c r="H68" i="5"/>
  <c r="H55" i="5"/>
  <c r="H47" i="5"/>
  <c r="H41" i="5"/>
  <c r="H23" i="5"/>
  <c r="H17" i="5"/>
  <c r="I5" i="5" l="1"/>
  <c r="L5" i="5"/>
  <c r="O5" i="5"/>
  <c r="I6" i="5"/>
  <c r="L6" i="5"/>
  <c r="O6" i="5"/>
  <c r="L7" i="5"/>
  <c r="O7" i="5"/>
  <c r="I8" i="5"/>
  <c r="L8" i="5"/>
  <c r="O8" i="5"/>
  <c r="I9" i="5"/>
  <c r="L9" i="5"/>
  <c r="O9" i="5"/>
  <c r="I10" i="5"/>
  <c r="L10" i="5"/>
  <c r="O10" i="5"/>
  <c r="I11" i="5"/>
  <c r="L11" i="5"/>
  <c r="O11" i="5"/>
  <c r="L12" i="5"/>
  <c r="O12" i="5"/>
  <c r="I13" i="5"/>
  <c r="L13" i="5"/>
  <c r="O13" i="5"/>
  <c r="I14" i="5"/>
  <c r="L14" i="5"/>
  <c r="O14" i="5"/>
  <c r="R14" i="5"/>
  <c r="F15" i="5"/>
  <c r="I15" i="5"/>
  <c r="L15" i="5"/>
  <c r="O15" i="5"/>
  <c r="R15" i="5"/>
  <c r="I16" i="5"/>
  <c r="O16" i="5"/>
  <c r="R16" i="5"/>
  <c r="I17" i="5"/>
  <c r="L17" i="5"/>
  <c r="O17" i="5"/>
  <c r="I18" i="5"/>
  <c r="L18" i="5"/>
  <c r="O18" i="5"/>
  <c r="R18" i="5"/>
  <c r="I19" i="5"/>
  <c r="L19" i="5"/>
  <c r="O19" i="5"/>
  <c r="R19" i="5"/>
  <c r="I20" i="5"/>
  <c r="L20" i="5"/>
  <c r="O20" i="5"/>
  <c r="I21" i="5"/>
  <c r="L21" i="5"/>
  <c r="O21" i="5"/>
  <c r="I22" i="5"/>
  <c r="L22" i="5"/>
  <c r="O22" i="5"/>
  <c r="I23" i="5"/>
  <c r="L23" i="5"/>
  <c r="O23" i="5"/>
  <c r="R23" i="5"/>
  <c r="I24" i="5"/>
  <c r="L24" i="5"/>
  <c r="O24" i="5"/>
  <c r="R24" i="5"/>
  <c r="I25" i="5"/>
  <c r="O25" i="5"/>
  <c r="R25" i="5"/>
  <c r="I26" i="5"/>
  <c r="L26" i="5"/>
  <c r="O26" i="5"/>
  <c r="R26" i="5"/>
  <c r="I27" i="5"/>
  <c r="L27" i="5"/>
  <c r="O27" i="5"/>
  <c r="R27" i="5"/>
  <c r="I28" i="5"/>
  <c r="L28" i="5"/>
  <c r="O28" i="5"/>
  <c r="R28" i="5"/>
  <c r="L29" i="5"/>
  <c r="O29" i="5"/>
  <c r="R29" i="5"/>
  <c r="I30" i="5"/>
  <c r="L30" i="5"/>
  <c r="O30" i="5"/>
  <c r="R30" i="5"/>
  <c r="F31" i="5"/>
  <c r="I31" i="5"/>
  <c r="L31" i="5"/>
  <c r="O31" i="5"/>
  <c r="R31" i="5"/>
  <c r="I32" i="5"/>
  <c r="L32" i="5"/>
  <c r="O32" i="5"/>
  <c r="R32" i="5"/>
  <c r="I33" i="5"/>
  <c r="O33" i="5"/>
  <c r="R33" i="5"/>
  <c r="I34" i="5"/>
  <c r="L34" i="5"/>
  <c r="O34" i="5"/>
  <c r="R34" i="5"/>
  <c r="I35" i="5"/>
  <c r="L35" i="5"/>
  <c r="O35" i="5"/>
  <c r="R35" i="5"/>
  <c r="O36" i="5"/>
  <c r="R36" i="5"/>
  <c r="I37" i="5"/>
  <c r="L37" i="5"/>
  <c r="O37" i="5"/>
  <c r="R37" i="5"/>
  <c r="L38" i="5"/>
  <c r="O38" i="5"/>
  <c r="R38" i="5"/>
  <c r="I39" i="5"/>
  <c r="L39" i="5"/>
  <c r="O39" i="5"/>
  <c r="R39" i="5"/>
  <c r="L40" i="5"/>
  <c r="O40" i="5"/>
  <c r="R40" i="5"/>
  <c r="L41" i="5"/>
  <c r="O41" i="5"/>
  <c r="R41" i="5"/>
  <c r="O42" i="5"/>
  <c r="R42" i="5"/>
  <c r="I43" i="5"/>
  <c r="L43" i="5"/>
  <c r="O43" i="5"/>
  <c r="R43" i="5"/>
  <c r="I44" i="5"/>
  <c r="L44" i="5"/>
  <c r="O44" i="5"/>
  <c r="R44" i="5"/>
  <c r="L45" i="5"/>
  <c r="O45" i="5"/>
  <c r="R45" i="5"/>
  <c r="I46" i="5"/>
  <c r="L46" i="5"/>
  <c r="O46" i="5"/>
  <c r="R46" i="5"/>
  <c r="I47" i="5"/>
  <c r="L47" i="5"/>
  <c r="O47" i="5"/>
  <c r="R47" i="5"/>
  <c r="L48" i="5"/>
  <c r="O48" i="5"/>
  <c r="R48" i="5"/>
  <c r="L49" i="5"/>
  <c r="O49" i="5"/>
  <c r="R49" i="5"/>
  <c r="L50" i="5"/>
  <c r="O50" i="5"/>
  <c r="R50" i="5"/>
  <c r="O51" i="5"/>
  <c r="R51" i="5"/>
  <c r="I52" i="5"/>
  <c r="L52" i="5"/>
  <c r="O52" i="5"/>
  <c r="R52" i="5"/>
  <c r="I53" i="5"/>
  <c r="L53" i="5"/>
  <c r="O53" i="5"/>
  <c r="R53" i="5"/>
  <c r="L54" i="5"/>
  <c r="O54" i="5"/>
  <c r="R54" i="5"/>
  <c r="I55" i="5"/>
  <c r="L55" i="5"/>
  <c r="O55" i="5"/>
  <c r="I56" i="5"/>
  <c r="O56" i="5"/>
  <c r="F57" i="5"/>
  <c r="I57" i="5"/>
  <c r="L57" i="5"/>
  <c r="O57" i="5"/>
  <c r="R57" i="5"/>
  <c r="F58" i="5"/>
  <c r="I58" i="5"/>
  <c r="L58" i="5"/>
  <c r="O58" i="5"/>
  <c r="R58" i="5"/>
  <c r="F59" i="5"/>
  <c r="I59" i="5"/>
  <c r="L59" i="5"/>
  <c r="O59" i="5"/>
  <c r="R59" i="5"/>
  <c r="F60" i="5"/>
  <c r="I60" i="5"/>
  <c r="L60" i="5"/>
  <c r="O60" i="5"/>
  <c r="R60" i="5"/>
  <c r="F61" i="5"/>
  <c r="I61" i="5"/>
  <c r="L61" i="5"/>
  <c r="O61" i="5"/>
  <c r="R61" i="5"/>
  <c r="L62" i="5"/>
  <c r="O62" i="5"/>
  <c r="R62" i="5"/>
  <c r="F63" i="5"/>
  <c r="I63" i="5"/>
  <c r="L63" i="5"/>
  <c r="O63" i="5"/>
  <c r="F65" i="5"/>
  <c r="I65" i="5"/>
  <c r="O65" i="5"/>
  <c r="L68" i="5"/>
  <c r="O68" i="5"/>
  <c r="I69" i="5"/>
  <c r="L69" i="5"/>
  <c r="O69" i="5"/>
  <c r="R69" i="5"/>
  <c r="I70" i="5"/>
  <c r="O70" i="5"/>
  <c r="I71" i="5"/>
  <c r="L71" i="5"/>
  <c r="O71" i="5"/>
  <c r="I72" i="5"/>
  <c r="L72" i="5"/>
  <c r="O72" i="5"/>
  <c r="I73" i="5"/>
  <c r="L73" i="5"/>
  <c r="O73" i="5"/>
  <c r="I74" i="5"/>
  <c r="L74" i="5"/>
  <c r="O74" i="5"/>
  <c r="R74" i="5"/>
  <c r="I75" i="5"/>
  <c r="L75" i="5"/>
  <c r="O75" i="5"/>
  <c r="R75" i="5"/>
  <c r="I76" i="5"/>
  <c r="L76" i="5"/>
  <c r="O76" i="5"/>
  <c r="R76" i="5"/>
  <c r="I78" i="5"/>
  <c r="L78" i="5"/>
  <c r="O78" i="5"/>
  <c r="R78" i="5"/>
  <c r="L79" i="5"/>
  <c r="O79" i="5"/>
  <c r="F80" i="5"/>
  <c r="I80" i="5"/>
  <c r="L80" i="5"/>
  <c r="O80" i="5"/>
  <c r="L82" i="5"/>
  <c r="O82" i="5"/>
  <c r="L83" i="5"/>
  <c r="O83" i="5"/>
  <c r="O84" i="5"/>
  <c r="L85" i="5"/>
  <c r="O85" i="5"/>
  <c r="L86" i="5"/>
  <c r="O86" i="5"/>
  <c r="R86" i="5"/>
  <c r="L87" i="5"/>
  <c r="O87" i="5"/>
  <c r="R87" i="5"/>
  <c r="L88" i="5"/>
  <c r="O88" i="5"/>
  <c r="R88" i="5"/>
  <c r="L89" i="5"/>
  <c r="O89" i="5"/>
  <c r="R89" i="5"/>
  <c r="L90" i="5"/>
  <c r="O90" i="5"/>
  <c r="R90" i="5"/>
  <c r="L91" i="5"/>
  <c r="O91" i="5"/>
  <c r="R91" i="5"/>
  <c r="L92" i="5"/>
  <c r="O92" i="5"/>
  <c r="R92" i="5"/>
  <c r="L93" i="5"/>
  <c r="O93" i="5"/>
  <c r="R93" i="5"/>
  <c r="O94" i="5"/>
  <c r="R94" i="5"/>
  <c r="L95" i="5"/>
  <c r="O95" i="5"/>
  <c r="L96" i="5"/>
  <c r="L97" i="5"/>
  <c r="L98" i="5"/>
  <c r="L99" i="5"/>
  <c r="L100" i="5"/>
  <c r="O100" i="5"/>
  <c r="L101" i="5"/>
  <c r="O101" i="5"/>
  <c r="I102" i="5"/>
  <c r="L102" i="5"/>
  <c r="O102" i="5"/>
  <c r="I103" i="5"/>
  <c r="L103" i="5"/>
  <c r="O103" i="5"/>
  <c r="I104" i="5"/>
  <c r="L104" i="5"/>
  <c r="O104" i="5"/>
  <c r="I105" i="5"/>
  <c r="L105" i="5"/>
  <c r="O105" i="5"/>
  <c r="I106" i="5"/>
  <c r="L106" i="5"/>
  <c r="O106" i="5"/>
  <c r="L107" i="5"/>
  <c r="R107" i="5"/>
  <c r="I108" i="5"/>
  <c r="L108" i="5"/>
  <c r="R108" i="5"/>
  <c r="O109" i="5"/>
  <c r="R109" i="5"/>
  <c r="I110" i="5"/>
  <c r="O110" i="5"/>
  <c r="R110" i="5"/>
  <c r="O111" i="5"/>
  <c r="R111" i="5"/>
  <c r="O112" i="5"/>
  <c r="R112" i="5"/>
  <c r="O113" i="5"/>
  <c r="R113" i="5"/>
  <c r="L114" i="5"/>
  <c r="O114" i="5"/>
  <c r="R114" i="5"/>
  <c r="L115" i="5"/>
  <c r="O115" i="5"/>
  <c r="R115" i="5"/>
  <c r="L116" i="5"/>
  <c r="O116" i="5"/>
  <c r="R116" i="5"/>
  <c r="L117" i="5"/>
  <c r="O117" i="5"/>
  <c r="R117" i="5"/>
  <c r="L118" i="5"/>
  <c r="O118" i="5"/>
  <c r="R118" i="5"/>
  <c r="L119" i="5"/>
  <c r="O119" i="5"/>
  <c r="R119" i="5"/>
  <c r="I120" i="5"/>
  <c r="R120" i="5"/>
  <c r="L121" i="5"/>
  <c r="O121" i="5"/>
  <c r="L122" i="5"/>
  <c r="O122" i="5"/>
  <c r="R122" i="5"/>
  <c r="L123" i="5"/>
  <c r="O123" i="5"/>
  <c r="L124" i="5"/>
  <c r="O124" i="5"/>
  <c r="L125" i="5"/>
  <c r="O125" i="5"/>
  <c r="O126" i="5"/>
  <c r="L127" i="5"/>
  <c r="O127" i="5"/>
  <c r="I128" i="5"/>
  <c r="L128" i="5"/>
  <c r="I129" i="5"/>
  <c r="L129" i="5"/>
  <c r="O129" i="5"/>
  <c r="I130" i="5"/>
  <c r="L130" i="5"/>
  <c r="O130" i="5"/>
  <c r="I131" i="5"/>
  <c r="L131" i="5"/>
  <c r="O131" i="5"/>
  <c r="F132" i="5"/>
  <c r="I132" i="5"/>
  <c r="L132" i="5"/>
  <c r="O132" i="5"/>
  <c r="F134" i="5"/>
  <c r="I134" i="5"/>
  <c r="L134" i="5"/>
  <c r="O134" i="5"/>
  <c r="F135" i="5"/>
  <c r="L135" i="5"/>
  <c r="F136" i="5"/>
  <c r="I136" i="5"/>
  <c r="L136" i="5"/>
  <c r="O136" i="5"/>
  <c r="L137" i="5"/>
  <c r="O137" i="5"/>
  <c r="R137" i="5"/>
  <c r="F138" i="5"/>
  <c r="L138" i="5"/>
  <c r="F67" i="5" l="1"/>
  <c r="F66" i="5"/>
  <c r="F64" i="5"/>
  <c r="L142" i="5"/>
  <c r="F119" i="5"/>
  <c r="F117" i="5"/>
  <c r="F115" i="5"/>
  <c r="F113" i="5"/>
  <c r="F112" i="5"/>
  <c r="F110" i="5"/>
  <c r="F109" i="5"/>
  <c r="F94" i="5"/>
  <c r="F93" i="5"/>
  <c r="F88" i="5"/>
  <c r="F86" i="5"/>
  <c r="I126" i="5"/>
  <c r="I125" i="5"/>
  <c r="F122" i="5"/>
  <c r="I121" i="5"/>
  <c r="F120" i="5"/>
  <c r="F118" i="5"/>
  <c r="I117" i="5"/>
  <c r="I116" i="5"/>
  <c r="I115" i="5"/>
  <c r="I113" i="5"/>
  <c r="F111" i="5"/>
  <c r="I109" i="5"/>
  <c r="I100" i="5"/>
  <c r="I99" i="5"/>
  <c r="I97" i="5"/>
  <c r="I96" i="5"/>
  <c r="I94" i="5"/>
  <c r="F92" i="5"/>
  <c r="F90" i="5"/>
  <c r="I89" i="5"/>
  <c r="F87" i="5"/>
  <c r="I84" i="5"/>
  <c r="I82" i="5"/>
  <c r="F51" i="5"/>
  <c r="F49" i="5"/>
  <c r="F44" i="5"/>
  <c r="F43" i="5"/>
  <c r="F42" i="5"/>
  <c r="F41" i="5"/>
  <c r="F39" i="5"/>
  <c r="F38" i="5"/>
  <c r="F25" i="5"/>
  <c r="F16" i="5"/>
  <c r="F78" i="5"/>
  <c r="F53" i="5"/>
  <c r="F52" i="5"/>
  <c r="F50" i="5"/>
  <c r="F46" i="5"/>
  <c r="F45" i="5"/>
  <c r="F40" i="5"/>
  <c r="F37" i="5"/>
  <c r="F36" i="5"/>
  <c r="O135" i="5"/>
  <c r="O128" i="5"/>
  <c r="I127" i="5"/>
  <c r="I124" i="5"/>
  <c r="I123" i="5"/>
  <c r="I122" i="5"/>
  <c r="O120" i="5"/>
  <c r="I119" i="5"/>
  <c r="I118" i="5"/>
  <c r="I114" i="5"/>
  <c r="I112" i="5"/>
  <c r="I111" i="5"/>
  <c r="I101" i="5"/>
  <c r="I98" i="5"/>
  <c r="I95" i="5"/>
  <c r="I92" i="5"/>
  <c r="I91" i="5"/>
  <c r="I90" i="5"/>
  <c r="I88" i="5"/>
  <c r="I87" i="5"/>
  <c r="I86" i="5"/>
  <c r="I85" i="5"/>
  <c r="I83" i="5"/>
  <c r="L70" i="5"/>
  <c r="I68" i="5"/>
  <c r="I62" i="5"/>
  <c r="F54" i="5"/>
  <c r="I54" i="5"/>
  <c r="I51" i="5"/>
  <c r="I50" i="5"/>
  <c r="I48" i="5"/>
  <c r="I45" i="5"/>
  <c r="I42" i="5"/>
  <c r="I41" i="5"/>
  <c r="I40" i="5"/>
  <c r="I38" i="5"/>
  <c r="I36" i="5"/>
  <c r="F35" i="5"/>
  <c r="F34" i="5"/>
  <c r="F33" i="5"/>
  <c r="F30" i="5"/>
  <c r="F28" i="5"/>
  <c r="F27" i="5"/>
  <c r="F24" i="5"/>
  <c r="F19" i="5"/>
  <c r="F18" i="5"/>
  <c r="F14" i="5"/>
  <c r="F32" i="5"/>
  <c r="F26" i="5"/>
  <c r="F23" i="5"/>
  <c r="AM7" i="4"/>
  <c r="AJ7" i="4"/>
  <c r="I29" i="5" l="1"/>
  <c r="F29" i="5"/>
  <c r="F77" i="5"/>
  <c r="E47" i="5"/>
  <c r="F47" i="5" s="1"/>
  <c r="F76" i="5"/>
  <c r="E74" i="5"/>
  <c r="F69" i="5"/>
  <c r="F48" i="5"/>
  <c r="F101" i="5"/>
  <c r="F91" i="5"/>
  <c r="E89" i="5"/>
  <c r="F89" i="5" s="1"/>
  <c r="F116" i="5"/>
  <c r="E114" i="5"/>
  <c r="F114" i="5" s="1"/>
  <c r="F75" i="5"/>
  <c r="F141" i="5"/>
  <c r="F140" i="5"/>
  <c r="F139" i="5"/>
  <c r="E62" i="5"/>
  <c r="AM6" i="4"/>
  <c r="AP6" i="4"/>
  <c r="AS6" i="4"/>
  <c r="AD7" i="4"/>
  <c r="R7" i="4"/>
  <c r="AM35" i="4" l="1"/>
  <c r="F133" i="5"/>
  <c r="E137" i="5"/>
  <c r="F137" i="5" s="1"/>
  <c r="AG6" i="4"/>
  <c r="AG35" i="4"/>
  <c r="F62" i="5"/>
  <c r="F74" i="5"/>
  <c r="AS35" i="4"/>
  <c r="AP35" i="4"/>
  <c r="AJ35" i="4"/>
  <c r="AV6" i="4"/>
  <c r="X7" i="4"/>
  <c r="O7" i="4"/>
  <c r="I7" i="4" l="1"/>
  <c r="AV35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I13" i="4"/>
  <c r="U6" i="4" l="1"/>
  <c r="U35" i="4" l="1"/>
  <c r="H35" i="4"/>
  <c r="X6" i="4"/>
  <c r="R6" i="4"/>
  <c r="O6" i="4"/>
  <c r="I6" i="4"/>
  <c r="AD6" i="4"/>
  <c r="F13" i="4"/>
  <c r="X35" i="4"/>
  <c r="R35" i="4"/>
  <c r="O35" i="4"/>
  <c r="AD35" i="4"/>
  <c r="I35" i="4" l="1"/>
  <c r="F10" i="4" l="1"/>
  <c r="F11" i="4"/>
  <c r="AA11" i="4"/>
  <c r="F9" i="4"/>
  <c r="F8" i="4"/>
  <c r="F7" i="4"/>
  <c r="AA10" i="4"/>
  <c r="AA6" i="4"/>
  <c r="AA12" i="4"/>
  <c r="F12" i="4"/>
  <c r="AA9" i="4"/>
  <c r="AA8" i="4"/>
  <c r="AA7" i="4"/>
  <c r="AA35" i="4" l="1"/>
  <c r="F6" i="4" l="1"/>
  <c r="F35" i="4"/>
  <c r="F85" i="5" l="1"/>
  <c r="R85" i="5"/>
  <c r="R84" i="5"/>
  <c r="F84" i="5"/>
  <c r="E83" i="5" l="1"/>
  <c r="R83" i="5"/>
  <c r="F83" i="5" l="1"/>
  <c r="F103" i="5"/>
  <c r="F106" i="5"/>
  <c r="F102" i="5"/>
  <c r="R100" i="5"/>
  <c r="F104" i="5"/>
  <c r="F105" i="5"/>
  <c r="E100" i="5" l="1"/>
  <c r="F100" i="5" l="1"/>
  <c r="R131" i="5"/>
  <c r="F131" i="5"/>
  <c r="R10" i="5" l="1"/>
  <c r="F11" i="5"/>
  <c r="R11" i="5"/>
  <c r="R12" i="5"/>
  <c r="F12" i="5"/>
  <c r="R13" i="5"/>
  <c r="F13" i="5"/>
  <c r="E10" i="5" l="1"/>
  <c r="F10" i="5" l="1"/>
  <c r="R17" i="5"/>
  <c r="R22" i="5"/>
  <c r="E22" i="5"/>
  <c r="F22" i="5" s="1"/>
  <c r="R21" i="5"/>
  <c r="F21" i="5"/>
  <c r="E20" i="5"/>
  <c r="R20" i="5"/>
  <c r="E17" i="5" l="1"/>
  <c r="F20" i="5"/>
  <c r="F17" i="5" l="1"/>
  <c r="F82" i="5"/>
  <c r="R82" i="5"/>
  <c r="R79" i="5" l="1"/>
  <c r="O107" i="5" l="1"/>
  <c r="O108" i="5"/>
  <c r="F108" i="5"/>
  <c r="O142" i="5" l="1"/>
  <c r="E107" i="5"/>
  <c r="F107" i="5" s="1"/>
  <c r="R128" i="5"/>
  <c r="F128" i="5"/>
  <c r="R129" i="5"/>
  <c r="F129" i="5"/>
  <c r="F123" i="5"/>
  <c r="R121" i="5"/>
  <c r="R126" i="5"/>
  <c r="F126" i="5"/>
  <c r="R124" i="5"/>
  <c r="R125" i="5"/>
  <c r="F125" i="5"/>
  <c r="R127" i="5"/>
  <c r="F127" i="5"/>
  <c r="R123" i="5"/>
  <c r="E121" i="5" l="1"/>
  <c r="F121" i="5" s="1"/>
  <c r="F124" i="5"/>
  <c r="R130" i="5"/>
  <c r="E130" i="5"/>
  <c r="F130" i="5" s="1"/>
  <c r="R72" i="5"/>
  <c r="F72" i="5"/>
  <c r="R73" i="5"/>
  <c r="F73" i="5"/>
  <c r="R71" i="5"/>
  <c r="F71" i="5"/>
  <c r="F70" i="5"/>
  <c r="R70" i="5"/>
  <c r="E68" i="5" l="1"/>
  <c r="F68" i="5" s="1"/>
  <c r="R68" i="5"/>
  <c r="R99" i="5"/>
  <c r="F99" i="5"/>
  <c r="R98" i="5"/>
  <c r="F98" i="5"/>
  <c r="R97" i="5"/>
  <c r="F97" i="5"/>
  <c r="F8" i="5" l="1"/>
  <c r="R8" i="5"/>
  <c r="F9" i="5"/>
  <c r="R9" i="5"/>
  <c r="R7" i="5"/>
  <c r="F7" i="5" l="1"/>
  <c r="E5" i="5"/>
  <c r="R5" i="5"/>
  <c r="R6" i="5"/>
  <c r="F5" i="5" l="1"/>
  <c r="F6" i="5"/>
  <c r="R96" i="5"/>
  <c r="E96" i="5"/>
  <c r="F96" i="5" s="1"/>
  <c r="E95" i="5" l="1"/>
  <c r="F95" i="5" s="1"/>
  <c r="R95" i="5"/>
  <c r="R55" i="5" l="1"/>
  <c r="E56" i="5"/>
  <c r="F56" i="5" s="1"/>
  <c r="R56" i="5"/>
  <c r="E55" i="5" l="1"/>
  <c r="F55" i="5" s="1"/>
  <c r="R142" i="5"/>
  <c r="E81" i="5"/>
  <c r="E79" i="5" s="1"/>
  <c r="F79" i="5" s="1"/>
  <c r="I81" i="5"/>
  <c r="H79" i="5"/>
  <c r="I79" i="5" l="1"/>
  <c r="H142" i="5"/>
  <c r="I142" i="5" s="1"/>
  <c r="F81" i="5"/>
  <c r="E142" i="5"/>
  <c r="F142" i="5" s="1"/>
</calcChain>
</file>

<file path=xl/sharedStrings.xml><?xml version="1.0" encoding="utf-8"?>
<sst xmlns="http://schemas.openxmlformats.org/spreadsheetml/2006/main" count="261" uniqueCount="194">
  <si>
    <t>Итого по бюджетам городских округов</t>
  </si>
  <si>
    <t>Вичуга</t>
  </si>
  <si>
    <t>Кинешма</t>
  </si>
  <si>
    <t>Кохма</t>
  </si>
  <si>
    <t>Итого по бюджетам муниципальных районов</t>
  </si>
  <si>
    <t>Верхнеландеховский</t>
  </si>
  <si>
    <t>Вичугский</t>
  </si>
  <si>
    <t>Заволжский</t>
  </si>
  <si>
    <t>Ильинский</t>
  </si>
  <si>
    <t>Кинешемский</t>
  </si>
  <si>
    <t>Лежневский</t>
  </si>
  <si>
    <t>Лухский</t>
  </si>
  <si>
    <t>Палехский</t>
  </si>
  <si>
    <t>Пестяковский</t>
  </si>
  <si>
    <t>Пучежский</t>
  </si>
  <si>
    <t>Савинский</t>
  </si>
  <si>
    <t>Шуйский</t>
  </si>
  <si>
    <t>Южский</t>
  </si>
  <si>
    <t>Юрьевецкий</t>
  </si>
  <si>
    <t>Недоимка по налогу, взимаемому в связи с применением патентной системы налогообложения</t>
  </si>
  <si>
    <t>Недоимка по налогу на имущество физических лиц</t>
  </si>
  <si>
    <t>Недоимка по земельному налогу</t>
  </si>
  <si>
    <t>Недоимка по налогу на имущество предприятий</t>
  </si>
  <si>
    <t>Недоимка по налогу с продаж</t>
  </si>
  <si>
    <t>Недоимка по прочим отмененным налогам</t>
  </si>
  <si>
    <t>Наименование муниципального образования</t>
  </si>
  <si>
    <t>Недоимка по налогам и сборам всего, тыс. рублей</t>
  </si>
  <si>
    <t>Задолженность по отмененным налогам  - всего</t>
  </si>
  <si>
    <t>Недоимка по налогу на прибыль организаций, зачислявшийся до 1 января 2005 г.</t>
  </si>
  <si>
    <t>Недоимка по земельному налогу (по обязательствам, возникшим до 1 января 2006 г.)</t>
  </si>
  <si>
    <t>в том числе:</t>
  </si>
  <si>
    <t>А</t>
  </si>
  <si>
    <t>Б</t>
  </si>
  <si>
    <t>В</t>
  </si>
  <si>
    <t>ИТОГО по местным бюджетам</t>
  </si>
  <si>
    <t>ИТОГО по поселениям</t>
  </si>
  <si>
    <t>Хотимльское</t>
  </si>
  <si>
    <t>Холуйское</t>
  </si>
  <si>
    <t>Мугреево-Никольское</t>
  </si>
  <si>
    <t>Семейкинское</t>
  </si>
  <si>
    <t>Перемиловское</t>
  </si>
  <si>
    <t>Остаповское</t>
  </si>
  <si>
    <t>Китовское</t>
  </si>
  <si>
    <t>Введенское</t>
  </si>
  <si>
    <t>Васильевское</t>
  </si>
  <si>
    <t xml:space="preserve">Афанасьевское </t>
  </si>
  <si>
    <t>Широковское</t>
  </si>
  <si>
    <t>Хромцовское</t>
  </si>
  <si>
    <t>Панинское</t>
  </si>
  <si>
    <t>Иванковское</t>
  </si>
  <si>
    <t>Дуляпинское</t>
  </si>
  <si>
    <t>Новогоряновское</t>
  </si>
  <si>
    <t>Морозовское</t>
  </si>
  <si>
    <t>Крапивновское</t>
  </si>
  <si>
    <t>Савинское с.п.</t>
  </si>
  <si>
    <t>Горячевское</t>
  </si>
  <si>
    <t>Воскресенское</t>
  </si>
  <si>
    <t>Вознесенское</t>
  </si>
  <si>
    <t>Архиповское с.п.</t>
  </si>
  <si>
    <t>Филисовское</t>
  </si>
  <si>
    <t>Парское</t>
  </si>
  <si>
    <t>Каминское</t>
  </si>
  <si>
    <t>Родниковское г.п.</t>
  </si>
  <si>
    <t>Итого по бюджетам поселений Родниковского района</t>
  </si>
  <si>
    <t>Сеготское</t>
  </si>
  <si>
    <t>Мортковское</t>
  </si>
  <si>
    <t>Илья-Высоковское</t>
  </si>
  <si>
    <t xml:space="preserve">Затеихинское </t>
  </si>
  <si>
    <t>Рождественское</t>
  </si>
  <si>
    <t>Новское</t>
  </si>
  <si>
    <t>Ингарское</t>
  </si>
  <si>
    <t>Нижнеландеховское</t>
  </si>
  <si>
    <t>Пестяковское г.п.</t>
  </si>
  <si>
    <t>Итого по бюджетам поселений Пестяковского района</t>
  </si>
  <si>
    <t>Раменское</t>
  </si>
  <si>
    <t>Майдаковское</t>
  </si>
  <si>
    <t>Палехское г.п.</t>
  </si>
  <si>
    <t>Итого по бюджетам поселений Палехского района</t>
  </si>
  <si>
    <t>Тимирязевское</t>
  </si>
  <si>
    <t>Рябовское</t>
  </si>
  <si>
    <t>Порздневское</t>
  </si>
  <si>
    <t>Благовещенское</t>
  </si>
  <si>
    <t>Лухское г.п.</t>
  </si>
  <si>
    <t>Итого по бюджетам поселений Лухского района</t>
  </si>
  <si>
    <t>Ново-Горкинское</t>
  </si>
  <si>
    <t>Лежневское с.п.</t>
  </si>
  <si>
    <t>Подозерское</t>
  </si>
  <si>
    <t>Писцовское</t>
  </si>
  <si>
    <t>Октябрьское</t>
  </si>
  <si>
    <t>Новоусадебское</t>
  </si>
  <si>
    <t xml:space="preserve">Марковское </t>
  </si>
  <si>
    <t>Шилекшинское</t>
  </si>
  <si>
    <t>Решемское</t>
  </si>
  <si>
    <t>Луговское</t>
  </si>
  <si>
    <t>Ласкарихинское</t>
  </si>
  <si>
    <t>Горковское</t>
  </si>
  <si>
    <t>Батмановское</t>
  </si>
  <si>
    <t>Исаевское</t>
  </si>
  <si>
    <t>Ивашевское</t>
  </si>
  <si>
    <t>Аньковское</t>
  </si>
  <si>
    <t>Ильинское г.п.</t>
  </si>
  <si>
    <t>Итого по бюджетам поселений Ильинского района</t>
  </si>
  <si>
    <t>Чернореченское</t>
  </si>
  <si>
    <t>Тимошихское</t>
  </si>
  <si>
    <t>Подвязновское</t>
  </si>
  <si>
    <t>Озерновское</t>
  </si>
  <si>
    <t>Новоталицкое</t>
  </si>
  <si>
    <t>Куликовское</t>
  </si>
  <si>
    <t>Коляновское</t>
  </si>
  <si>
    <t>Богданихское</t>
  </si>
  <si>
    <t>Богородское</t>
  </si>
  <si>
    <t>Беляницкое</t>
  </si>
  <si>
    <t>Балахонковское</t>
  </si>
  <si>
    <t>Итого по бюджетам поселений Ивановского района</t>
  </si>
  <si>
    <t>Междуреченское</t>
  </si>
  <si>
    <t>Сосневское</t>
  </si>
  <si>
    <t>Дмитриевское</t>
  </si>
  <si>
    <t>Волжское</t>
  </si>
  <si>
    <t>Шекшовское</t>
  </si>
  <si>
    <t xml:space="preserve">Новоселковское </t>
  </si>
  <si>
    <t>Петровское г.п.</t>
  </si>
  <si>
    <t>Гаврилово-Посадское г.п.</t>
  </si>
  <si>
    <t>Итого по бюджетам поселений Гаврилово-Посадского района</t>
  </si>
  <si>
    <t>Сунженское</t>
  </si>
  <si>
    <t>Сошниковское</t>
  </si>
  <si>
    <t>Старовичугское г.п.</t>
  </si>
  <si>
    <t>Новописцовское г.п.</t>
  </si>
  <si>
    <t>Каменское г.п.</t>
  </si>
  <si>
    <t>Итого по бюджетам поселений Вичугского района</t>
  </si>
  <si>
    <t>Симаковское</t>
  </si>
  <si>
    <t>Мытское</t>
  </si>
  <si>
    <t>Кромское</t>
  </si>
  <si>
    <t>Итого по бюджетам поселений Верхнеландеховского  района</t>
  </si>
  <si>
    <t>Темп роста (снижения), %</t>
  </si>
  <si>
    <r>
      <t>Недоимка по налогам и сборам всего,</t>
    </r>
    <r>
      <rPr>
        <sz val="12"/>
        <color theme="1"/>
        <rFont val="Times New Roman"/>
        <family val="1"/>
        <charset val="204"/>
      </rPr>
      <t xml:space="preserve"> тыс. рублей</t>
    </r>
  </si>
  <si>
    <t>Заволжское г.п.</t>
  </si>
  <si>
    <t>Юрьевецкое г.п.</t>
  </si>
  <si>
    <t>Итого по бюджетам поселений Юрьевецкого района</t>
  </si>
  <si>
    <t>Южское г.п.</t>
  </si>
  <si>
    <t>Итого по бюджетам поселений Южского района</t>
  </si>
  <si>
    <t>Колобовское г.п.</t>
  </si>
  <si>
    <t>Итого по бюджетам поселений Шуйского района</t>
  </si>
  <si>
    <t>Итого по бюджетам поселений Фурмановского района</t>
  </si>
  <si>
    <t>Савинское г.п.</t>
  </si>
  <si>
    <t>Итого по бюджетам поселений Савинского района</t>
  </si>
  <si>
    <t>Итого по бюджетам поселений Пучежского района</t>
  </si>
  <si>
    <t>Плесское г.п.</t>
  </si>
  <si>
    <t>Итого по бюджетам поселений Приволжского района</t>
  </si>
  <si>
    <t>Итого по бюджетам поселений Лежневского района</t>
  </si>
  <si>
    <t>Наволокское г.п.</t>
  </si>
  <si>
    <t>Итого по бюджетам поселений Кинешемского района</t>
  </si>
  <si>
    <t>Итого по бюджетам поселений Заволжского района</t>
  </si>
  <si>
    <t>Родниковский</t>
  </si>
  <si>
    <t>Сабиновское сп</t>
  </si>
  <si>
    <t>Шилыковское сп</t>
  </si>
  <si>
    <t>Пановское сп</t>
  </si>
  <si>
    <t>Пестяковское сп</t>
  </si>
  <si>
    <t>Новоклязьминское сп</t>
  </si>
  <si>
    <t xml:space="preserve">Елнатское сп </t>
  </si>
  <si>
    <t>Михайловское сп</t>
  </si>
  <si>
    <t>Соболевское сп</t>
  </si>
  <si>
    <t>Итого по бюджетам поселений  Комсомольского района</t>
  </si>
  <si>
    <t>Лежневское г.п.</t>
  </si>
  <si>
    <t>Тейково</t>
  </si>
  <si>
    <t>Большеклочковское</t>
  </si>
  <si>
    <t>Гаврилово-Посадский</t>
  </si>
  <si>
    <t>Комсомольский</t>
  </si>
  <si>
    <t>Комсомольское г.п.</t>
  </si>
  <si>
    <t>Приволжское г.п.</t>
  </si>
  <si>
    <t>Нерльское г.п.</t>
  </si>
  <si>
    <t>Фурмановское г.п.</t>
  </si>
  <si>
    <t>Тейковский</t>
  </si>
  <si>
    <t>Итого по бюджетам поселений Тейковского района</t>
  </si>
  <si>
    <t>Недоимка по ЕСХН</t>
  </si>
  <si>
    <t>Талицко-Мугреевское сп</t>
  </si>
  <si>
    <t>Фурмановский</t>
  </si>
  <si>
    <t>Приволжский</t>
  </si>
  <si>
    <t>Ивановский</t>
  </si>
  <si>
    <t>Шуя</t>
  </si>
  <si>
    <t>Иваново</t>
  </si>
  <si>
    <t>Верхнеландеховское г.п.</t>
  </si>
  <si>
    <t>Осановецкое</t>
  </si>
  <si>
    <t>Щенниковское</t>
  </si>
  <si>
    <t>Пучежское г.п.</t>
  </si>
  <si>
    <t>Новолеушинское</t>
  </si>
  <si>
    <t>Недоимка по НДФЛ</t>
  </si>
  <si>
    <t>Недоимка по прочим налогам (НДПИ)</t>
  </si>
  <si>
    <t>на 01.01.2021</t>
  </si>
  <si>
    <t>Недоимка по ЕНВД</t>
  </si>
  <si>
    <t xml:space="preserve"> </t>
  </si>
  <si>
    <t>Недоимка по налогу, взимаемому в связи с применением УСНО ( с 01.01.2021 г.)</t>
  </si>
  <si>
    <t>Сведения о динамике недоимки по налогам и сборам в бюджеты городских округов и муниципальных районов Ивановской области по состоянию на 01.07.2021 года</t>
  </si>
  <si>
    <t>на 01.07.2021</t>
  </si>
  <si>
    <t>Сведения о динамике недоимки по налогам и сборам в бюджеты поселений по состоянию на 01.07.2021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</si>
</sst>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_-* #,##0.0_р_._-;\-* #,##0.0_р_._-;_-* &quot;-&quot;?_р_._-;_-@_-"/>
    <numFmt numFmtId="166" formatCode="0.0%"/>
    <numFmt numFmtId="167" formatCode="#,##0.0"/>
    <numFmt numFmtId="168" formatCode="#,##0.00000"/>
  </numFmts>
  <fonts count="4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0"/>
      <name val="Arial Cyr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4"/>
      <color rgb="FF000000"/>
      <name val="Arial Cyr"/>
    </font>
    <font>
      <sz val="8"/>
      <color rgb="FF000000"/>
      <name val="Arial Cyr"/>
    </font>
    <font>
      <b/>
      <sz val="14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Arial Cyr"/>
      <family val="2"/>
    </font>
    <font>
      <sz val="8"/>
      <color theme="1"/>
      <name val="Times New Roman"/>
      <family val="1"/>
      <charset val="204"/>
    </font>
    <font>
      <sz val="11"/>
      <name val="Calibri"/>
      <family val="2"/>
    </font>
    <font>
      <b/>
      <sz val="11"/>
      <color rgb="FF000000"/>
      <name val="Arial Cyr"/>
      <family val="2"/>
    </font>
    <font>
      <b/>
      <sz val="10"/>
      <color rgb="FF000000"/>
      <name val="Arial Cyr"/>
      <family val="2"/>
    </font>
    <font>
      <sz val="8"/>
      <color rgb="FF000000"/>
      <name val="Arial Cyr"/>
      <family val="2"/>
    </font>
    <font>
      <b/>
      <sz val="14"/>
      <color rgb="FF000000"/>
      <name val="Arial Cyr"/>
      <family val="2"/>
    </font>
    <font>
      <sz val="1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CC"/>
      </patternFill>
    </fill>
    <fill>
      <patternFill patternType="solid">
        <fgColor rgb="FFC0C0C0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05">
    <xf numFmtId="0" fontId="0" fillId="0" borderId="0"/>
    <xf numFmtId="0" fontId="1" fillId="2" borderId="1" applyNumberFormat="0" applyFont="0" applyAlignment="0" applyProtection="0"/>
    <xf numFmtId="0" fontId="4" fillId="3" borderId="0" applyNumberFormat="0" applyBorder="0" applyAlignment="0" applyProtection="0"/>
    <xf numFmtId="0" fontId="6" fillId="0" borderId="4">
      <alignment vertical="top" wrapText="1"/>
    </xf>
    <xf numFmtId="0" fontId="7" fillId="0" borderId="0">
      <alignment horizontal="left"/>
    </xf>
    <xf numFmtId="0" fontId="7" fillId="0" borderId="0">
      <alignment horizontal="left"/>
    </xf>
    <xf numFmtId="0" fontId="8" fillId="0" borderId="0">
      <alignment horizontal="center" vertical="center" wrapText="1"/>
    </xf>
    <xf numFmtId="0" fontId="6" fillId="5" borderId="5"/>
    <xf numFmtId="0" fontId="6" fillId="0" borderId="6"/>
    <xf numFmtId="0" fontId="6" fillId="0" borderId="5"/>
    <xf numFmtId="0" fontId="5" fillId="0" borderId="0"/>
    <xf numFmtId="0" fontId="6" fillId="0" borderId="0">
      <alignment vertical="top"/>
    </xf>
    <xf numFmtId="0" fontId="6" fillId="6" borderId="4">
      <alignment vertical="top" wrapText="1"/>
    </xf>
    <xf numFmtId="0" fontId="8" fillId="0" borderId="0"/>
    <xf numFmtId="4" fontId="6" fillId="6" borderId="4">
      <alignment horizontal="right" vertical="top" shrinkToFit="1"/>
    </xf>
    <xf numFmtId="0" fontId="6" fillId="0" borderId="0"/>
    <xf numFmtId="0" fontId="6" fillId="0" borderId="0">
      <alignment horizontal="left" wrapText="1"/>
    </xf>
    <xf numFmtId="0" fontId="7" fillId="0" borderId="0">
      <alignment horizontal="left"/>
    </xf>
    <xf numFmtId="0" fontId="6" fillId="0" borderId="0">
      <alignment wrapText="1"/>
    </xf>
    <xf numFmtId="49" fontId="9" fillId="0" borderId="0">
      <alignment shrinkToFit="1"/>
    </xf>
    <xf numFmtId="0" fontId="6" fillId="5" borderId="0"/>
    <xf numFmtId="4" fontId="6" fillId="0" borderId="4">
      <alignment horizontal="right" vertical="top" shrinkToFit="1"/>
    </xf>
    <xf numFmtId="0" fontId="5" fillId="0" borderId="0"/>
    <xf numFmtId="0" fontId="6" fillId="0" borderId="6">
      <alignment vertical="top"/>
    </xf>
    <xf numFmtId="0" fontId="6" fillId="0" borderId="0">
      <alignment horizontal="left"/>
    </xf>
    <xf numFmtId="0" fontId="6" fillId="5" borderId="7"/>
    <xf numFmtId="0" fontId="6" fillId="0" borderId="5">
      <alignment horizontal="right" shrinkToFit="1"/>
    </xf>
    <xf numFmtId="0" fontId="6" fillId="0" borderId="4">
      <alignment horizontal="center" vertical="center" wrapText="1"/>
    </xf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11" applyNumberFormat="0" applyAlignment="0" applyProtection="0"/>
    <xf numFmtId="0" fontId="18" fillId="10" borderId="12" applyNumberFormat="0" applyAlignment="0" applyProtection="0"/>
    <xf numFmtId="0" fontId="19" fillId="10" borderId="11" applyNumberFormat="0" applyAlignment="0" applyProtection="0"/>
    <xf numFmtId="0" fontId="20" fillId="0" borderId="13" applyNumberFormat="0" applyFill="0" applyAlignment="0" applyProtection="0"/>
    <xf numFmtId="0" fontId="21" fillId="11" borderId="14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5" fillId="35" borderId="0" applyNumberFormat="0" applyBorder="0" applyAlignment="0" applyProtection="0"/>
    <xf numFmtId="0" fontId="26" fillId="36" borderId="0"/>
    <xf numFmtId="4" fontId="33" fillId="0" borderId="4">
      <alignment horizontal="right" vertical="top" shrinkToFit="1"/>
    </xf>
    <xf numFmtId="0" fontId="35" fillId="0" borderId="0"/>
    <xf numFmtId="0" fontId="36" fillId="39" borderId="4">
      <alignment vertical="top" wrapText="1"/>
    </xf>
    <xf numFmtId="0" fontId="37" fillId="39" borderId="4">
      <alignment vertical="top" wrapText="1"/>
    </xf>
    <xf numFmtId="0" fontId="33" fillId="0" borderId="0">
      <alignment horizontal="left" wrapText="1"/>
    </xf>
    <xf numFmtId="0" fontId="33" fillId="0" borderId="0"/>
    <xf numFmtId="49" fontId="38" fillId="0" borderId="0">
      <alignment shrinkToFit="1"/>
    </xf>
    <xf numFmtId="0" fontId="39" fillId="0" borderId="0">
      <alignment horizontal="center" vertical="center" wrapText="1"/>
    </xf>
    <xf numFmtId="0" fontId="39" fillId="0" borderId="0"/>
    <xf numFmtId="0" fontId="33" fillId="0" borderId="0">
      <alignment horizontal="left"/>
    </xf>
    <xf numFmtId="0" fontId="33" fillId="0" borderId="5"/>
    <xf numFmtId="0" fontId="33" fillId="0" borderId="5">
      <alignment horizontal="right" shrinkToFit="1"/>
    </xf>
    <xf numFmtId="0" fontId="33" fillId="0" borderId="4">
      <alignment horizontal="center" vertical="center" wrapText="1"/>
    </xf>
    <xf numFmtId="0" fontId="33" fillId="0" borderId="6"/>
    <xf numFmtId="0" fontId="33" fillId="39" borderId="4">
      <alignment vertical="top" wrapText="1"/>
    </xf>
    <xf numFmtId="4" fontId="33" fillId="39" borderId="4">
      <alignment horizontal="right" vertical="top" shrinkToFit="1"/>
    </xf>
    <xf numFmtId="0" fontId="33" fillId="0" borderId="6">
      <alignment vertical="top"/>
    </xf>
    <xf numFmtId="0" fontId="33" fillId="0" borderId="0">
      <alignment vertical="top"/>
    </xf>
    <xf numFmtId="0" fontId="33" fillId="0" borderId="4">
      <alignment vertical="top" wrapText="1"/>
    </xf>
    <xf numFmtId="0" fontId="33" fillId="0" borderId="0">
      <alignment wrapText="1"/>
    </xf>
    <xf numFmtId="0" fontId="40" fillId="0" borderId="0"/>
    <xf numFmtId="0" fontId="40" fillId="0" borderId="0"/>
    <xf numFmtId="0" fontId="33" fillId="0" borderId="0"/>
    <xf numFmtId="0" fontId="33" fillId="0" borderId="0"/>
    <xf numFmtId="0" fontId="40" fillId="0" borderId="0"/>
    <xf numFmtId="0" fontId="33" fillId="40" borderId="0"/>
    <xf numFmtId="0" fontId="33" fillId="40" borderId="7"/>
    <xf numFmtId="0" fontId="33" fillId="40" borderId="5"/>
    <xf numFmtId="0" fontId="40" fillId="0" borderId="0"/>
    <xf numFmtId="0" fontId="6" fillId="39" borderId="4">
      <alignment vertical="top" wrapText="1"/>
    </xf>
    <xf numFmtId="4" fontId="6" fillId="39" borderId="4">
      <alignment horizontal="right" vertical="top" shrinkToFit="1"/>
    </xf>
    <xf numFmtId="0" fontId="6" fillId="0" borderId="0"/>
    <xf numFmtId="0" fontId="6" fillId="0" borderId="0"/>
    <xf numFmtId="0" fontId="6" fillId="40" borderId="0"/>
    <xf numFmtId="0" fontId="6" fillId="40" borderId="7"/>
    <xf numFmtId="0" fontId="6" fillId="40" borderId="5"/>
  </cellStyleXfs>
  <cellXfs count="117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Border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7" fillId="4" borderId="0" xfId="2" applyFont="1" applyFill="1"/>
    <xf numFmtId="0" fontId="27" fillId="4" borderId="0" xfId="2" applyFont="1" applyFill="1" applyAlignment="1">
      <alignment wrapText="1"/>
    </xf>
    <xf numFmtId="0" fontId="0" fillId="0" borderId="0" xfId="0" applyFont="1"/>
    <xf numFmtId="0" fontId="29" fillId="0" borderId="2" xfId="0" applyFont="1" applyBorder="1" applyAlignment="1">
      <alignment wrapText="1"/>
    </xf>
    <xf numFmtId="0" fontId="29" fillId="0" borderId="2" xfId="0" applyFont="1" applyBorder="1" applyAlignment="1">
      <alignment horizontal="center" vertical="center"/>
    </xf>
    <xf numFmtId="0" fontId="3" fillId="21" borderId="2" xfId="53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" fillId="21" borderId="3" xfId="53" applyFont="1" applyBorder="1" applyAlignment="1">
      <alignment horizontal="center" vertical="center"/>
    </xf>
    <xf numFmtId="0" fontId="29" fillId="0" borderId="2" xfId="0" applyFont="1" applyBorder="1"/>
    <xf numFmtId="0" fontId="3" fillId="21" borderId="2" xfId="53" applyFont="1" applyBorder="1"/>
    <xf numFmtId="0" fontId="30" fillId="0" borderId="0" xfId="0" applyFont="1"/>
    <xf numFmtId="0" fontId="29" fillId="0" borderId="0" xfId="0" applyFont="1" applyAlignment="1">
      <alignment wrapText="1"/>
    </xf>
    <xf numFmtId="0" fontId="0" fillId="4" borderId="0" xfId="0" applyFill="1"/>
    <xf numFmtId="0" fontId="26" fillId="4" borderId="0" xfId="68" applyFill="1"/>
    <xf numFmtId="0" fontId="27" fillId="4" borderId="0" xfId="2" applyFont="1" applyFill="1" applyAlignment="1">
      <alignment horizontal="right"/>
    </xf>
    <xf numFmtId="0" fontId="2" fillId="4" borderId="0" xfId="0" applyFont="1" applyFill="1" applyAlignment="1">
      <alignment wrapText="1"/>
    </xf>
    <xf numFmtId="0" fontId="29" fillId="0" borderId="0" xfId="0" applyFont="1"/>
    <xf numFmtId="0" fontId="28" fillId="38" borderId="2" xfId="52" applyFont="1" applyFill="1" applyBorder="1" applyAlignment="1">
      <alignment horizontal="center" vertical="center"/>
    </xf>
    <xf numFmtId="4" fontId="0" fillId="0" borderId="0" xfId="0" applyNumberFormat="1"/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/>
    <xf numFmtId="0" fontId="24" fillId="0" borderId="0" xfId="0" applyFont="1"/>
    <xf numFmtId="0" fontId="31" fillId="0" borderId="3" xfId="0" applyFont="1" applyBorder="1" applyAlignment="1">
      <alignment horizontal="center" vertical="center"/>
    </xf>
    <xf numFmtId="168" fontId="3" fillId="4" borderId="0" xfId="0" applyNumberFormat="1" applyFont="1" applyFill="1" applyAlignment="1">
      <alignment wrapText="1"/>
    </xf>
    <xf numFmtId="168" fontId="3" fillId="0" borderId="0" xfId="0" applyNumberFormat="1" applyFont="1" applyAlignment="1">
      <alignment wrapText="1"/>
    </xf>
    <xf numFmtId="168" fontId="2" fillId="0" borderId="0" xfId="0" applyNumberFormat="1" applyFont="1" applyAlignment="1">
      <alignment wrapText="1"/>
    </xf>
    <xf numFmtId="168" fontId="34" fillId="0" borderId="0" xfId="0" applyNumberFormat="1" applyFont="1" applyAlignment="1">
      <alignment wrapText="1"/>
    </xf>
    <xf numFmtId="0" fontId="2" fillId="4" borderId="0" xfId="0" applyFont="1" applyFill="1" applyBorder="1" applyAlignment="1">
      <alignment horizontal="center" vertical="center"/>
    </xf>
    <xf numFmtId="0" fontId="0" fillId="4" borderId="0" xfId="0" applyFill="1" applyBorder="1"/>
    <xf numFmtId="4" fontId="2" fillId="4" borderId="0" xfId="0" applyNumberFormat="1" applyFont="1" applyFill="1" applyBorder="1" applyAlignment="1">
      <alignment horizontal="right" vertical="center"/>
    </xf>
    <xf numFmtId="0" fontId="2" fillId="4" borderId="0" xfId="0" applyFont="1" applyFill="1" applyBorder="1" applyAlignment="1">
      <alignment vertical="center" wrapText="1"/>
    </xf>
    <xf numFmtId="0" fontId="29" fillId="4" borderId="0" xfId="0" applyFont="1" applyFill="1" applyBorder="1"/>
    <xf numFmtId="4" fontId="2" fillId="0" borderId="0" xfId="0" applyNumberFormat="1" applyFont="1" applyBorder="1" applyAlignment="1">
      <alignment horizontal="right"/>
    </xf>
    <xf numFmtId="0" fontId="29" fillId="0" borderId="0" xfId="0" applyFont="1" applyBorder="1"/>
    <xf numFmtId="0" fontId="2" fillId="0" borderId="16" xfId="0" applyFont="1" applyFill="1" applyBorder="1" applyAlignment="1">
      <alignment horizontal="center" vertical="center" wrapText="1"/>
    </xf>
    <xf numFmtId="167" fontId="31" fillId="21" borderId="2" xfId="53" applyNumberFormat="1" applyFont="1" applyBorder="1" applyAlignment="1">
      <alignment horizontal="right" vertical="center" wrapText="1"/>
    </xf>
    <xf numFmtId="167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wrapText="1"/>
    </xf>
    <xf numFmtId="167" fontId="31" fillId="38" borderId="2" xfId="52" applyNumberFormat="1" applyFont="1" applyFill="1" applyBorder="1" applyAlignment="1">
      <alignment horizontal="right" vertical="center" wrapText="1"/>
    </xf>
    <xf numFmtId="167" fontId="29" fillId="4" borderId="2" xfId="0" applyNumberFormat="1" applyFont="1" applyFill="1" applyBorder="1" applyAlignment="1">
      <alignment wrapText="1"/>
    </xf>
    <xf numFmtId="167" fontId="29" fillId="37" borderId="2" xfId="28" applyNumberFormat="1" applyFont="1" applyFill="1" applyBorder="1" applyAlignment="1">
      <alignment horizontal="right" vertical="center" wrapText="1"/>
    </xf>
    <xf numFmtId="167" fontId="2" fillId="0" borderId="0" xfId="0" applyNumberFormat="1" applyFont="1"/>
    <xf numFmtId="0" fontId="10" fillId="0" borderId="17" xfId="0" applyFont="1" applyBorder="1" applyAlignment="1">
      <alignment vertical="center"/>
    </xf>
    <xf numFmtId="0" fontId="32" fillId="0" borderId="0" xfId="0" applyFont="1" applyAlignment="1">
      <alignment vertical="center"/>
    </xf>
    <xf numFmtId="166" fontId="31" fillId="21" borderId="2" xfId="53" applyNumberFormat="1" applyFont="1" applyBorder="1" applyAlignment="1">
      <alignment horizontal="right" vertical="center" wrapText="1"/>
    </xf>
    <xf numFmtId="166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horizontal="right" vertical="center" wrapText="1"/>
    </xf>
    <xf numFmtId="166" fontId="29" fillId="4" borderId="2" xfId="28" applyNumberFormat="1" applyFont="1" applyFill="1" applyBorder="1" applyAlignment="1">
      <alignment horizontal="right" wrapText="1"/>
    </xf>
    <xf numFmtId="166" fontId="31" fillId="38" borderId="2" xfId="52" applyNumberFormat="1" applyFont="1" applyFill="1" applyBorder="1" applyAlignment="1">
      <alignment horizontal="right" vertical="center" wrapText="1"/>
    </xf>
    <xf numFmtId="0" fontId="2" fillId="4" borderId="0" xfId="0" applyFont="1" applyFill="1" applyAlignment="1">
      <alignment vertical="center"/>
    </xf>
    <xf numFmtId="167" fontId="31" fillId="38" borderId="3" xfId="52" applyNumberFormat="1" applyFont="1" applyFill="1" applyBorder="1" applyAlignment="1">
      <alignment horizontal="right" vertical="center" wrapText="1"/>
    </xf>
    <xf numFmtId="166" fontId="31" fillId="38" borderId="3" xfId="52" applyNumberFormat="1" applyFont="1" applyFill="1" applyBorder="1" applyAlignment="1">
      <alignment horizontal="right" vertical="center" wrapText="1"/>
    </xf>
    <xf numFmtId="167" fontId="2" fillId="4" borderId="0" xfId="0" applyNumberFormat="1" applyFont="1" applyFill="1" applyBorder="1"/>
    <xf numFmtId="167" fontId="2" fillId="0" borderId="0" xfId="0" applyNumberFormat="1" applyFont="1" applyBorder="1"/>
    <xf numFmtId="0" fontId="0" fillId="0" borderId="0" xfId="0" applyAlignment="1">
      <alignment horizontal="left" indent="7"/>
    </xf>
    <xf numFmtId="4" fontId="2" fillId="0" borderId="0" xfId="0" applyNumberFormat="1" applyFont="1" applyAlignment="1">
      <alignment wrapText="1"/>
    </xf>
    <xf numFmtId="167" fontId="31" fillId="21" borderId="3" xfId="53" applyNumberFormat="1" applyFont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 wrapText="1"/>
    </xf>
    <xf numFmtId="14" fontId="31" fillId="37" borderId="2" xfId="1" applyNumberFormat="1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0" fontId="31" fillId="21" borderId="2" xfId="53" applyFont="1" applyBorder="1" applyAlignment="1">
      <alignment horizontal="center" vertical="center"/>
    </xf>
    <xf numFmtId="0" fontId="31" fillId="21" borderId="2" xfId="53" applyFont="1" applyBorder="1" applyAlignment="1">
      <alignment wrapText="1"/>
    </xf>
    <xf numFmtId="0" fontId="29" fillId="4" borderId="2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wrapText="1"/>
    </xf>
    <xf numFmtId="167" fontId="29" fillId="4" borderId="2" xfId="0" applyNumberFormat="1" applyFont="1" applyFill="1" applyBorder="1" applyAlignment="1">
      <alignment horizontal="right" vertical="center" wrapText="1"/>
    </xf>
    <xf numFmtId="0" fontId="31" fillId="38" borderId="2" xfId="52" applyFont="1" applyFill="1" applyBorder="1" applyAlignment="1">
      <alignment horizontal="right" vertical="center"/>
    </xf>
    <xf numFmtId="0" fontId="31" fillId="38" borderId="2" xfId="52" applyFont="1" applyFill="1" applyBorder="1" applyAlignment="1">
      <alignment horizontal="left" vertical="center" wrapText="1"/>
    </xf>
    <xf numFmtId="168" fontId="0" fillId="4" borderId="0" xfId="0" applyNumberFormat="1" applyFill="1"/>
    <xf numFmtId="166" fontId="29" fillId="0" borderId="2" xfId="28" applyNumberFormat="1" applyFont="1" applyBorder="1" applyAlignment="1">
      <alignment horizontal="right" vertical="center" wrapText="1"/>
    </xf>
    <xf numFmtId="165" fontId="29" fillId="0" borderId="2" xfId="28" applyNumberFormat="1" applyFont="1" applyBorder="1" applyAlignment="1">
      <alignment horizontal="right" vertical="center" wrapText="1"/>
    </xf>
    <xf numFmtId="166" fontId="41" fillId="0" borderId="2" xfId="28" applyNumberFormat="1" applyFont="1" applyBorder="1" applyAlignment="1">
      <alignment horizontal="right" vertical="center" wrapText="1"/>
    </xf>
    <xf numFmtId="165" fontId="31" fillId="0" borderId="2" xfId="28" applyNumberFormat="1" applyFont="1" applyBorder="1" applyAlignment="1">
      <alignment horizontal="right" vertical="center" wrapText="1"/>
    </xf>
    <xf numFmtId="0" fontId="31" fillId="38" borderId="2" xfId="52" applyFont="1" applyFill="1" applyBorder="1" applyAlignment="1">
      <alignment wrapText="1"/>
    </xf>
    <xf numFmtId="167" fontId="42" fillId="21" borderId="2" xfId="53" applyNumberFormat="1" applyFont="1" applyBorder="1" applyAlignment="1">
      <alignment horizontal="right" vertical="center" wrapText="1"/>
    </xf>
    <xf numFmtId="0" fontId="10" fillId="4" borderId="17" xfId="0" applyFont="1" applyFill="1" applyBorder="1" applyAlignment="1">
      <alignment vertical="center"/>
    </xf>
    <xf numFmtId="14" fontId="31" fillId="4" borderId="2" xfId="1" applyNumberFormat="1" applyFont="1" applyFill="1" applyBorder="1" applyAlignment="1">
      <alignment horizontal="center" vertical="center" wrapText="1"/>
    </xf>
    <xf numFmtId="167" fontId="31" fillId="4" borderId="2" xfId="53" applyNumberFormat="1" applyFont="1" applyFill="1" applyBorder="1" applyAlignment="1">
      <alignment horizontal="right" vertical="center" wrapText="1"/>
    </xf>
    <xf numFmtId="167" fontId="31" fillId="4" borderId="2" xfId="52" applyNumberFormat="1" applyFont="1" applyFill="1" applyBorder="1" applyAlignment="1">
      <alignment horizontal="right" vertical="center" wrapText="1"/>
    </xf>
    <xf numFmtId="0" fontId="3" fillId="4" borderId="0" xfId="0" applyFont="1" applyFill="1" applyAlignment="1">
      <alignment wrapText="1"/>
    </xf>
    <xf numFmtId="0" fontId="29" fillId="4" borderId="2" xfId="0" applyFont="1" applyFill="1" applyBorder="1" applyAlignment="1">
      <alignment horizontal="center" vertical="center" wrapText="1"/>
    </xf>
    <xf numFmtId="167" fontId="31" fillId="4" borderId="3" xfId="53" applyNumberFormat="1" applyFont="1" applyFill="1" applyBorder="1" applyAlignment="1">
      <alignment horizontal="right" vertical="center" wrapText="1"/>
    </xf>
    <xf numFmtId="167" fontId="31" fillId="4" borderId="3" xfId="52" applyNumberFormat="1" applyFont="1" applyFill="1" applyBorder="1" applyAlignment="1">
      <alignment horizontal="right" vertical="center" wrapText="1"/>
    </xf>
    <xf numFmtId="167" fontId="29" fillId="4" borderId="2" xfId="0" applyNumberFormat="1" applyFont="1" applyFill="1" applyBorder="1"/>
    <xf numFmtId="167" fontId="29" fillId="4" borderId="3" xfId="0" applyNumberFormat="1" applyFont="1" applyFill="1" applyBorder="1" applyAlignment="1">
      <alignment horizontal="right" vertical="center" wrapText="1"/>
    </xf>
    <xf numFmtId="0" fontId="0" fillId="4" borderId="0" xfId="0" applyFill="1" applyAlignment="1">
      <alignment horizontal="left" indent="7"/>
    </xf>
    <xf numFmtId="167" fontId="42" fillId="4" borderId="2" xfId="53" applyNumberFormat="1" applyFont="1" applyFill="1" applyBorder="1" applyAlignment="1">
      <alignment horizontal="right" vertical="center" wrapText="1"/>
    </xf>
    <xf numFmtId="167" fontId="2" fillId="4" borderId="0" xfId="0" applyNumberFormat="1" applyFont="1" applyFill="1"/>
    <xf numFmtId="167" fontId="31" fillId="4" borderId="2" xfId="28" applyNumberFormat="1" applyFont="1" applyFill="1" applyBorder="1" applyAlignment="1">
      <alignment horizontal="right" vertical="center" wrapText="1"/>
    </xf>
    <xf numFmtId="1" fontId="43" fillId="0" borderId="2" xfId="0" applyNumberFormat="1" applyFont="1" applyBorder="1" applyAlignment="1">
      <alignment horizontal="center" vertical="center"/>
    </xf>
    <xf numFmtId="1" fontId="43" fillId="0" borderId="2" xfId="0" applyNumberFormat="1" applyFont="1" applyBorder="1" applyAlignment="1">
      <alignment horizontal="center" vertical="center" wrapText="1"/>
    </xf>
    <xf numFmtId="1" fontId="43" fillId="4" borderId="2" xfId="0" applyNumberFormat="1" applyFont="1" applyFill="1" applyBorder="1" applyAlignment="1">
      <alignment horizontal="center" vertical="center" wrapText="1"/>
    </xf>
    <xf numFmtId="1" fontId="43" fillId="0" borderId="0" xfId="0" applyNumberFormat="1" applyFont="1" applyAlignment="1">
      <alignment wrapText="1"/>
    </xf>
    <xf numFmtId="1" fontId="44" fillId="0" borderId="0" xfId="0" applyNumberFormat="1" applyFont="1"/>
    <xf numFmtId="0" fontId="41" fillId="0" borderId="2" xfId="0" applyFont="1" applyBorder="1" applyAlignment="1">
      <alignment wrapText="1"/>
    </xf>
    <xf numFmtId="167" fontId="29" fillId="37" borderId="2" xfId="0" applyNumberFormat="1" applyFont="1" applyFill="1" applyBorder="1"/>
    <xf numFmtId="167" fontId="29" fillId="4" borderId="2" xfId="0" applyNumberFormat="1" applyFont="1" applyFill="1" applyBorder="1" applyAlignment="1">
      <alignment horizontal="right" vertical="center" wrapText="1"/>
    </xf>
    <xf numFmtId="167" fontId="45" fillId="4" borderId="2" xfId="53" applyNumberFormat="1" applyFont="1" applyFill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/>
    </xf>
    <xf numFmtId="0" fontId="29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167" fontId="31" fillId="0" borderId="2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32" fillId="0" borderId="17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167" fontId="29" fillId="0" borderId="16" xfId="0" applyNumberFormat="1" applyFont="1" applyBorder="1" applyAlignment="1">
      <alignment horizontal="center"/>
    </xf>
  </cellXfs>
  <cellStyles count="105">
    <cellStyle name="20% — акцент1" xfId="45" builtinId="30" customBuiltin="1"/>
    <cellStyle name="20% — акцент2" xfId="49" builtinId="34" customBuiltin="1"/>
    <cellStyle name="20% — акцент3" xfId="53" builtinId="38" customBuiltin="1"/>
    <cellStyle name="20% — акцент4" xfId="57" builtinId="42" customBuiltin="1"/>
    <cellStyle name="20% — акцент5" xfId="61" builtinId="46" customBuiltin="1"/>
    <cellStyle name="20% — акцент6" xfId="65" builtinId="50" customBuiltin="1"/>
    <cellStyle name="40% — акцент1" xfId="46" builtinId="31" customBuiltin="1"/>
    <cellStyle name="40% — акцент2" xfId="50" builtinId="35" customBuiltin="1"/>
    <cellStyle name="40% — акцент3" xfId="54" builtinId="39" customBuiltin="1"/>
    <cellStyle name="40% — акцент4" xfId="58" builtinId="43" customBuiltin="1"/>
    <cellStyle name="40% — акцент5" xfId="62" builtinId="47" customBuiltin="1"/>
    <cellStyle name="40% — акцент6" xfId="66" builtinId="51" customBuiltin="1"/>
    <cellStyle name="60% — акцент1" xfId="47" builtinId="32" customBuiltin="1"/>
    <cellStyle name="60% — акцент2" xfId="51" builtinId="36" customBuiltin="1"/>
    <cellStyle name="60% — акцент3" xfId="55" builtinId="40" customBuiltin="1"/>
    <cellStyle name="60% — акцент4" xfId="59" builtinId="44" customBuiltin="1"/>
    <cellStyle name="60% — акцент5" xfId="63" builtinId="48" customBuiltin="1"/>
    <cellStyle name="60% — акцент6" xfId="67" builtinId="52" customBuiltin="1"/>
    <cellStyle name="br" xfId="4"/>
    <cellStyle name="br 2" xfId="89"/>
    <cellStyle name="col" xfId="17"/>
    <cellStyle name="col 2" xfId="90"/>
    <cellStyle name="st25" xfId="71"/>
    <cellStyle name="st26" xfId="72"/>
    <cellStyle name="style0" xfId="10"/>
    <cellStyle name="style0 2" xfId="91"/>
    <cellStyle name="style0 3" xfId="100"/>
    <cellStyle name="td" xfId="22"/>
    <cellStyle name="td 2" xfId="92"/>
    <cellStyle name="td 3" xfId="101"/>
    <cellStyle name="tr" xfId="5"/>
    <cellStyle name="tr 2" xfId="93"/>
    <cellStyle name="xl21" xfId="20"/>
    <cellStyle name="xl21 2" xfId="94"/>
    <cellStyle name="xl21 3" xfId="102"/>
    <cellStyle name="xl22" xfId="16"/>
    <cellStyle name="xl22 2" xfId="73"/>
    <cellStyle name="xl23" xfId="15"/>
    <cellStyle name="xl23 2" xfId="74"/>
    <cellStyle name="xl24" xfId="19"/>
    <cellStyle name="xl24 2" xfId="75"/>
    <cellStyle name="xl25" xfId="6"/>
    <cellStyle name="xl25 2" xfId="76"/>
    <cellStyle name="xl26" xfId="13"/>
    <cellStyle name="xl26 2" xfId="77"/>
    <cellStyle name="xl27" xfId="24"/>
    <cellStyle name="xl27 2" xfId="78"/>
    <cellStyle name="xl28" xfId="9"/>
    <cellStyle name="xl28 2" xfId="79"/>
    <cellStyle name="xl29" xfId="26"/>
    <cellStyle name="xl29 2" xfId="80"/>
    <cellStyle name="xl30" xfId="27"/>
    <cellStyle name="xl30 2" xfId="81"/>
    <cellStyle name="xl31" xfId="8"/>
    <cellStyle name="xl31 2" xfId="82"/>
    <cellStyle name="xl32" xfId="25"/>
    <cellStyle name="xl32 2" xfId="95"/>
    <cellStyle name="xl32 3" xfId="103"/>
    <cellStyle name="xl33" xfId="7"/>
    <cellStyle name="xl33 2" xfId="96"/>
    <cellStyle name="xl33 3" xfId="104"/>
    <cellStyle name="xl34" xfId="12"/>
    <cellStyle name="xl34 2" xfId="83"/>
    <cellStyle name="xl34 3" xfId="98"/>
    <cellStyle name="xl35" xfId="14"/>
    <cellStyle name="xl35 2" xfId="84"/>
    <cellStyle name="xl35 3" xfId="99"/>
    <cellStyle name="xl36" xfId="23"/>
    <cellStyle name="xl36 2" xfId="85"/>
    <cellStyle name="xl37" xfId="11"/>
    <cellStyle name="xl37 2" xfId="86"/>
    <cellStyle name="xl38" xfId="3"/>
    <cellStyle name="xl38 2" xfId="87"/>
    <cellStyle name="xl39" xfId="21"/>
    <cellStyle name="xl39 2" xfId="69"/>
    <cellStyle name="xl40" xfId="18"/>
    <cellStyle name="xl40 2" xfId="88"/>
    <cellStyle name="Акцент1" xfId="44" builtinId="29" customBuiltin="1"/>
    <cellStyle name="Акцент2" xfId="48" builtinId="33" customBuiltin="1"/>
    <cellStyle name="Акцент3" xfId="52" builtinId="37" customBuiltin="1"/>
    <cellStyle name="Акцент4" xfId="56" builtinId="41" customBuiltin="1"/>
    <cellStyle name="Акцент5" xfId="60" builtinId="45" customBuiltin="1"/>
    <cellStyle name="Акцент6" xfId="64" builtinId="49" customBuiltin="1"/>
    <cellStyle name="Ввод " xfId="36" builtinId="20" customBuiltin="1"/>
    <cellStyle name="Вывод" xfId="37" builtinId="21" customBuiltin="1"/>
    <cellStyle name="Вычисление" xfId="38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43" builtinId="25" customBuiltin="1"/>
    <cellStyle name="Контрольная ячейка" xfId="40" builtinId="23" customBuiltin="1"/>
    <cellStyle name="Название" xfId="29" builtinId="15" customBuiltin="1"/>
    <cellStyle name="Нейтральный" xfId="2" builtinId="28" customBuiltin="1"/>
    <cellStyle name="Обычный" xfId="0" builtinId="0"/>
    <cellStyle name="Обычный 2" xfId="68"/>
    <cellStyle name="Обычный 3" xfId="70"/>
    <cellStyle name="Обычный 4" xfId="97"/>
    <cellStyle name="Плохой" xfId="35" builtinId="27" customBuiltin="1"/>
    <cellStyle name="Пояснение" xfId="42" builtinId="53" customBuiltin="1"/>
    <cellStyle name="Примечание" xfId="1" builtinId="10" customBuiltin="1"/>
    <cellStyle name="Связанная ячейка" xfId="39" builtinId="24" customBuiltin="1"/>
    <cellStyle name="Текст предупреждения" xfId="41" builtinId="11" customBuiltin="1"/>
    <cellStyle name="Финансовый" xfId="28" builtinId="3"/>
    <cellStyle name="Хороший" xfId="3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44"/>
  <sheetViews>
    <sheetView zoomScale="80" zoomScaleNormal="80" zoomScaleSheetLayoutView="100" workbookViewId="0">
      <pane xSplit="3" ySplit="5" topLeftCell="D10" activePane="bottomRight" state="frozen"/>
      <selection pane="topRight" activeCell="D1" sqref="D1"/>
      <selection pane="bottomLeft" activeCell="A6" sqref="A6"/>
      <selection pane="bottomRight" activeCell="E13" sqref="E13"/>
    </sheetView>
  </sheetViews>
  <sheetFormatPr defaultRowHeight="15" x14ac:dyDescent="0.25"/>
  <cols>
    <col min="1" max="1" width="4.140625" customWidth="1"/>
    <col min="2" max="2" width="4.42578125" customWidth="1"/>
    <col min="3" max="3" width="26.42578125" style="1" customWidth="1"/>
    <col min="4" max="4" width="12.42578125" style="84" customWidth="1"/>
    <col min="5" max="5" width="15.5703125" style="2" customWidth="1"/>
    <col min="6" max="6" width="12.5703125" style="1" customWidth="1"/>
    <col min="7" max="7" width="14.7109375" style="21" customWidth="1"/>
    <col min="8" max="8" width="14.7109375" style="1" customWidth="1"/>
    <col min="9" max="9" width="12.85546875" style="1" customWidth="1"/>
    <col min="10" max="10" width="12.7109375" style="21" customWidth="1"/>
    <col min="11" max="11" width="12.7109375" style="1" customWidth="1"/>
    <col min="12" max="12" width="12.85546875" style="1" customWidth="1"/>
    <col min="13" max="13" width="14.7109375" style="21" customWidth="1"/>
    <col min="14" max="14" width="14.7109375" style="1" customWidth="1"/>
    <col min="15" max="15" width="12.42578125" style="1" customWidth="1"/>
    <col min="16" max="16" width="14.7109375" style="21" customWidth="1"/>
    <col min="17" max="17" width="14.7109375" style="1" customWidth="1"/>
    <col min="18" max="18" width="12.7109375" style="1" customWidth="1"/>
    <col min="19" max="19" width="14.7109375" style="21" customWidth="1"/>
    <col min="20" max="20" width="14.7109375" style="1" customWidth="1"/>
    <col min="21" max="21" width="13.140625" style="1" customWidth="1"/>
    <col min="22" max="22" width="14.7109375" style="21" customWidth="1"/>
    <col min="23" max="23" width="14.7109375" style="1" customWidth="1"/>
    <col min="24" max="24" width="12.7109375" style="1" customWidth="1"/>
    <col min="25" max="25" width="14.7109375" style="21" customWidth="1"/>
    <col min="26" max="26" width="15.7109375" style="1" customWidth="1"/>
    <col min="27" max="27" width="12.85546875" style="1" customWidth="1"/>
    <col min="28" max="28" width="14.7109375" style="21" customWidth="1"/>
    <col min="29" max="29" width="14.7109375" style="1" customWidth="1"/>
    <col min="30" max="30" width="12.7109375" style="1" customWidth="1"/>
    <col min="31" max="31" width="14.7109375" style="21" customWidth="1"/>
    <col min="32" max="32" width="14.7109375" style="1" customWidth="1"/>
    <col min="33" max="33" width="12.5703125" customWidth="1"/>
    <col min="34" max="34" width="14.7109375" style="18" customWidth="1"/>
    <col min="35" max="35" width="14.7109375" style="1" customWidth="1"/>
    <col min="36" max="36" width="12.42578125" customWidth="1"/>
    <col min="37" max="37" width="14.7109375" style="18" customWidth="1"/>
    <col min="38" max="38" width="14.7109375" style="1" customWidth="1"/>
    <col min="39" max="39" width="12.7109375" customWidth="1"/>
    <col min="40" max="40" width="14.7109375" style="18" customWidth="1"/>
    <col min="41" max="41" width="14.7109375" style="1" customWidth="1"/>
    <col min="42" max="42" width="12.7109375" customWidth="1"/>
    <col min="43" max="43" width="14.7109375" style="18" customWidth="1"/>
    <col min="44" max="44" width="14.7109375" style="1" customWidth="1"/>
    <col min="45" max="45" width="12.7109375" customWidth="1"/>
    <col min="46" max="46" width="14.7109375" style="18" customWidth="1"/>
    <col min="47" max="47" width="14.7109375" customWidth="1"/>
    <col min="48" max="48" width="13" customWidth="1"/>
    <col min="49" max="49" width="12.85546875" bestFit="1" customWidth="1"/>
  </cols>
  <sheetData>
    <row r="1" spans="1:49" ht="51.75" customHeight="1" x14ac:dyDescent="0.25">
      <c r="A1" s="48" t="s">
        <v>191</v>
      </c>
      <c r="B1" s="48"/>
      <c r="C1" s="48"/>
      <c r="D1" s="80"/>
      <c r="E1" s="48"/>
      <c r="F1" s="48"/>
      <c r="G1" s="80"/>
      <c r="H1" s="48"/>
      <c r="I1" s="48"/>
      <c r="J1" s="80"/>
      <c r="K1" s="48"/>
      <c r="L1" s="48"/>
      <c r="M1" s="80"/>
      <c r="N1" s="48"/>
      <c r="O1" s="48"/>
      <c r="P1" s="80"/>
      <c r="Q1" s="48"/>
      <c r="R1" s="48"/>
      <c r="S1" s="80"/>
      <c r="T1" s="48"/>
      <c r="U1" s="48"/>
      <c r="V1" s="80"/>
      <c r="W1" s="48"/>
      <c r="X1" s="48"/>
      <c r="Y1" s="80"/>
      <c r="Z1" s="48"/>
      <c r="AA1" s="48"/>
      <c r="AB1" s="80"/>
      <c r="AC1" s="48"/>
      <c r="AD1" s="48"/>
      <c r="AE1" s="80"/>
      <c r="AF1" s="48"/>
      <c r="AG1" s="48"/>
      <c r="AH1" s="80"/>
      <c r="AI1" s="48"/>
      <c r="AJ1" s="48"/>
      <c r="AK1" s="80"/>
      <c r="AL1" s="48"/>
      <c r="AM1" s="48"/>
      <c r="AN1" s="80"/>
      <c r="AO1" s="48"/>
      <c r="AP1" s="48"/>
      <c r="AQ1" s="80"/>
      <c r="AR1" s="48"/>
      <c r="AS1" s="48"/>
      <c r="AT1" s="80"/>
      <c r="AU1" s="48"/>
      <c r="AV1" s="48"/>
    </row>
    <row r="2" spans="1:49" ht="15" customHeight="1" x14ac:dyDescent="0.25">
      <c r="A2" s="104"/>
      <c r="B2" s="104"/>
      <c r="C2" s="105" t="s">
        <v>25</v>
      </c>
      <c r="D2" s="106" t="s">
        <v>26</v>
      </c>
      <c r="E2" s="106"/>
      <c r="F2" s="105" t="s">
        <v>133</v>
      </c>
      <c r="G2" s="106" t="s">
        <v>185</v>
      </c>
      <c r="H2" s="106"/>
      <c r="I2" s="105" t="s">
        <v>133</v>
      </c>
      <c r="J2" s="106" t="s">
        <v>190</v>
      </c>
      <c r="K2" s="106"/>
      <c r="L2" s="105" t="s">
        <v>133</v>
      </c>
      <c r="M2" s="106" t="s">
        <v>188</v>
      </c>
      <c r="N2" s="106"/>
      <c r="O2" s="105" t="s">
        <v>133</v>
      </c>
      <c r="P2" s="106" t="s">
        <v>173</v>
      </c>
      <c r="Q2" s="106"/>
      <c r="R2" s="105" t="s">
        <v>133</v>
      </c>
      <c r="S2" s="106" t="s">
        <v>19</v>
      </c>
      <c r="T2" s="106"/>
      <c r="U2" s="105" t="s">
        <v>133</v>
      </c>
      <c r="V2" s="106" t="s">
        <v>20</v>
      </c>
      <c r="W2" s="106"/>
      <c r="X2" s="105" t="s">
        <v>133</v>
      </c>
      <c r="Y2" s="106" t="s">
        <v>21</v>
      </c>
      <c r="Z2" s="106"/>
      <c r="AA2" s="105" t="s">
        <v>133</v>
      </c>
      <c r="AB2" s="106" t="s">
        <v>186</v>
      </c>
      <c r="AC2" s="106"/>
      <c r="AD2" s="105" t="s">
        <v>133</v>
      </c>
      <c r="AE2" s="106" t="s">
        <v>27</v>
      </c>
      <c r="AF2" s="106"/>
      <c r="AG2" s="107" t="s">
        <v>30</v>
      </c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</row>
    <row r="3" spans="1:49" ht="58.5" customHeight="1" x14ac:dyDescent="0.25">
      <c r="A3" s="104"/>
      <c r="B3" s="104"/>
      <c r="C3" s="105"/>
      <c r="D3" s="106"/>
      <c r="E3" s="106"/>
      <c r="F3" s="105"/>
      <c r="G3" s="106"/>
      <c r="H3" s="106"/>
      <c r="I3" s="105"/>
      <c r="J3" s="106"/>
      <c r="K3" s="106"/>
      <c r="L3" s="105"/>
      <c r="M3" s="106"/>
      <c r="N3" s="106"/>
      <c r="O3" s="105"/>
      <c r="P3" s="106"/>
      <c r="Q3" s="106"/>
      <c r="R3" s="105"/>
      <c r="S3" s="106"/>
      <c r="T3" s="106"/>
      <c r="U3" s="105"/>
      <c r="V3" s="106"/>
      <c r="W3" s="106"/>
      <c r="X3" s="105"/>
      <c r="Y3" s="106"/>
      <c r="Z3" s="106"/>
      <c r="AA3" s="105"/>
      <c r="AB3" s="106"/>
      <c r="AC3" s="106"/>
      <c r="AD3" s="105"/>
      <c r="AE3" s="106"/>
      <c r="AF3" s="106"/>
      <c r="AG3" s="105" t="s">
        <v>133</v>
      </c>
      <c r="AH3" s="106" t="s">
        <v>28</v>
      </c>
      <c r="AI3" s="106"/>
      <c r="AJ3" s="105" t="s">
        <v>133</v>
      </c>
      <c r="AK3" s="106" t="s">
        <v>29</v>
      </c>
      <c r="AL3" s="106"/>
      <c r="AM3" s="105" t="s">
        <v>133</v>
      </c>
      <c r="AN3" s="106" t="s">
        <v>22</v>
      </c>
      <c r="AO3" s="106"/>
      <c r="AP3" s="105" t="s">
        <v>133</v>
      </c>
      <c r="AQ3" s="106" t="s">
        <v>23</v>
      </c>
      <c r="AR3" s="106"/>
      <c r="AS3" s="105" t="s">
        <v>133</v>
      </c>
      <c r="AT3" s="106" t="s">
        <v>24</v>
      </c>
      <c r="AU3" s="106"/>
      <c r="AV3" s="105" t="s">
        <v>133</v>
      </c>
    </row>
    <row r="4" spans="1:49" s="18" customFormat="1" ht="36.75" customHeight="1" x14ac:dyDescent="0.25">
      <c r="A4" s="104"/>
      <c r="B4" s="104"/>
      <c r="C4" s="105"/>
      <c r="D4" s="81" t="s">
        <v>187</v>
      </c>
      <c r="E4" s="64" t="s">
        <v>192</v>
      </c>
      <c r="F4" s="105"/>
      <c r="G4" s="81" t="s">
        <v>187</v>
      </c>
      <c r="H4" s="64" t="s">
        <v>192</v>
      </c>
      <c r="I4" s="105"/>
      <c r="J4" s="81" t="s">
        <v>187</v>
      </c>
      <c r="K4" s="64" t="s">
        <v>192</v>
      </c>
      <c r="L4" s="105"/>
      <c r="M4" s="81" t="s">
        <v>187</v>
      </c>
      <c r="N4" s="64" t="s">
        <v>192</v>
      </c>
      <c r="O4" s="105"/>
      <c r="P4" s="81" t="s">
        <v>187</v>
      </c>
      <c r="Q4" s="64" t="s">
        <v>192</v>
      </c>
      <c r="R4" s="105"/>
      <c r="S4" s="81" t="s">
        <v>187</v>
      </c>
      <c r="T4" s="64" t="s">
        <v>192</v>
      </c>
      <c r="U4" s="105"/>
      <c r="V4" s="81" t="s">
        <v>187</v>
      </c>
      <c r="W4" s="64" t="s">
        <v>192</v>
      </c>
      <c r="X4" s="105"/>
      <c r="Y4" s="81" t="s">
        <v>187</v>
      </c>
      <c r="Z4" s="64" t="s">
        <v>192</v>
      </c>
      <c r="AA4" s="105"/>
      <c r="AB4" s="81" t="s">
        <v>187</v>
      </c>
      <c r="AC4" s="64" t="s">
        <v>192</v>
      </c>
      <c r="AD4" s="105"/>
      <c r="AE4" s="81" t="s">
        <v>187</v>
      </c>
      <c r="AF4" s="64" t="s">
        <v>192</v>
      </c>
      <c r="AG4" s="105"/>
      <c r="AH4" s="81" t="s">
        <v>187</v>
      </c>
      <c r="AI4" s="64" t="s">
        <v>192</v>
      </c>
      <c r="AJ4" s="105"/>
      <c r="AK4" s="81" t="s">
        <v>187</v>
      </c>
      <c r="AL4" s="64" t="s">
        <v>192</v>
      </c>
      <c r="AM4" s="105"/>
      <c r="AN4" s="81" t="s">
        <v>187</v>
      </c>
      <c r="AO4" s="64" t="s">
        <v>192</v>
      </c>
      <c r="AP4" s="105"/>
      <c r="AQ4" s="81" t="s">
        <v>187</v>
      </c>
      <c r="AR4" s="64" t="s">
        <v>192</v>
      </c>
      <c r="AS4" s="105"/>
      <c r="AT4" s="81" t="s">
        <v>187</v>
      </c>
      <c r="AU4" s="64" t="s">
        <v>192</v>
      </c>
      <c r="AV4" s="105"/>
    </row>
    <row r="5" spans="1:49" ht="15.75" x14ac:dyDescent="0.25">
      <c r="A5" s="65" t="s">
        <v>31</v>
      </c>
      <c r="B5" s="65" t="s">
        <v>32</v>
      </c>
      <c r="C5" s="63" t="s">
        <v>33</v>
      </c>
      <c r="D5" s="68">
        <v>2</v>
      </c>
      <c r="E5" s="103">
        <v>3</v>
      </c>
      <c r="F5" s="63">
        <v>4</v>
      </c>
      <c r="G5" s="85">
        <f>F5+1</f>
        <v>5</v>
      </c>
      <c r="H5" s="85">
        <f t="shared" ref="H5:AV5" si="0">G5+1</f>
        <v>6</v>
      </c>
      <c r="I5" s="85">
        <f t="shared" si="0"/>
        <v>7</v>
      </c>
      <c r="J5" s="85">
        <f t="shared" si="0"/>
        <v>8</v>
      </c>
      <c r="K5" s="85">
        <f t="shared" si="0"/>
        <v>9</v>
      </c>
      <c r="L5" s="85">
        <f t="shared" si="0"/>
        <v>10</v>
      </c>
      <c r="M5" s="85">
        <f>I5+1</f>
        <v>8</v>
      </c>
      <c r="N5" s="85">
        <f t="shared" si="0"/>
        <v>9</v>
      </c>
      <c r="O5" s="85">
        <f t="shared" si="0"/>
        <v>10</v>
      </c>
      <c r="P5" s="85">
        <f t="shared" si="0"/>
        <v>11</v>
      </c>
      <c r="Q5" s="85">
        <f t="shared" si="0"/>
        <v>12</v>
      </c>
      <c r="R5" s="85">
        <f t="shared" si="0"/>
        <v>13</v>
      </c>
      <c r="S5" s="85">
        <f t="shared" si="0"/>
        <v>14</v>
      </c>
      <c r="T5" s="85">
        <f t="shared" si="0"/>
        <v>15</v>
      </c>
      <c r="U5" s="85">
        <f t="shared" si="0"/>
        <v>16</v>
      </c>
      <c r="V5" s="85">
        <f t="shared" si="0"/>
        <v>17</v>
      </c>
      <c r="W5" s="85">
        <f t="shared" si="0"/>
        <v>18</v>
      </c>
      <c r="X5" s="85">
        <f t="shared" si="0"/>
        <v>19</v>
      </c>
      <c r="Y5" s="85">
        <f t="shared" si="0"/>
        <v>20</v>
      </c>
      <c r="Z5" s="85">
        <f t="shared" si="0"/>
        <v>21</v>
      </c>
      <c r="AA5" s="85">
        <f t="shared" si="0"/>
        <v>22</v>
      </c>
      <c r="AB5" s="85">
        <f t="shared" si="0"/>
        <v>23</v>
      </c>
      <c r="AC5" s="85">
        <f t="shared" si="0"/>
        <v>24</v>
      </c>
      <c r="AD5" s="85">
        <f t="shared" si="0"/>
        <v>25</v>
      </c>
      <c r="AE5" s="85">
        <f t="shared" si="0"/>
        <v>26</v>
      </c>
      <c r="AF5" s="85">
        <f t="shared" si="0"/>
        <v>27</v>
      </c>
      <c r="AG5" s="85">
        <f t="shared" si="0"/>
        <v>28</v>
      </c>
      <c r="AH5" s="85">
        <f t="shared" si="0"/>
        <v>29</v>
      </c>
      <c r="AI5" s="85">
        <f t="shared" si="0"/>
        <v>30</v>
      </c>
      <c r="AJ5" s="85">
        <f t="shared" si="0"/>
        <v>31</v>
      </c>
      <c r="AK5" s="85">
        <f t="shared" si="0"/>
        <v>32</v>
      </c>
      <c r="AL5" s="85">
        <f t="shared" si="0"/>
        <v>33</v>
      </c>
      <c r="AM5" s="85">
        <f t="shared" si="0"/>
        <v>34</v>
      </c>
      <c r="AN5" s="85">
        <f t="shared" si="0"/>
        <v>35</v>
      </c>
      <c r="AO5" s="85">
        <f t="shared" si="0"/>
        <v>36</v>
      </c>
      <c r="AP5" s="85">
        <f t="shared" si="0"/>
        <v>37</v>
      </c>
      <c r="AQ5" s="85">
        <f t="shared" si="0"/>
        <v>38</v>
      </c>
      <c r="AR5" s="85">
        <f t="shared" si="0"/>
        <v>39</v>
      </c>
      <c r="AS5" s="85">
        <f t="shared" si="0"/>
        <v>40</v>
      </c>
      <c r="AT5" s="85">
        <f t="shared" si="0"/>
        <v>41</v>
      </c>
      <c r="AU5" s="85">
        <f t="shared" si="0"/>
        <v>42</v>
      </c>
      <c r="AV5" s="85">
        <f t="shared" si="0"/>
        <v>43</v>
      </c>
      <c r="AW5" s="40">
        <v>1000</v>
      </c>
    </row>
    <row r="6" spans="1:49" s="18" customFormat="1" ht="31.5" x14ac:dyDescent="0.25">
      <c r="A6" s="66">
        <v>1</v>
      </c>
      <c r="B6" s="66"/>
      <c r="C6" s="67" t="s">
        <v>0</v>
      </c>
      <c r="D6" s="82">
        <f>SUM(D7:D12)</f>
        <v>224170.65960000004</v>
      </c>
      <c r="E6" s="41">
        <f>SUM(E7:E12)</f>
        <v>212413.77659999998</v>
      </c>
      <c r="F6" s="50">
        <f>IF(D6=0," ",IF(E6/D6*100&gt;200,"св.200",E6/D6))</f>
        <v>0.9475538724783229</v>
      </c>
      <c r="G6" s="82">
        <f>SUM(G7:G12)</f>
        <v>16452.661039999999</v>
      </c>
      <c r="H6" s="41">
        <f>SUM(H7:H12)</f>
        <v>15560.893419999999</v>
      </c>
      <c r="I6" s="50">
        <f>IF(G6=0," ",IF(H6/G6*100&gt;200,"св.200",H6/G6))</f>
        <v>0.94579797044186842</v>
      </c>
      <c r="J6" s="82">
        <f t="shared" ref="J6" si="1">SUM(J7:J12)</f>
        <v>0</v>
      </c>
      <c r="K6" s="41">
        <f>SUM(K7:K12)</f>
        <v>3429.0937300000005</v>
      </c>
      <c r="L6" s="50" t="str">
        <f>IF(J6=0," ",IF(K6/J6*100&gt;200,"св.200",K6/J6))</f>
        <v xml:space="preserve"> </v>
      </c>
      <c r="M6" s="82">
        <f t="shared" ref="M6" si="2">SUM(M7:M12)</f>
        <v>17601.728300000002</v>
      </c>
      <c r="N6" s="41">
        <f>SUM(N7:N12)</f>
        <v>14606.326249999998</v>
      </c>
      <c r="O6" s="50">
        <f>IF(M6=0," ",IF(N6/M6*100&gt;200,"св.200",N6/M6))</f>
        <v>0.82982341285202066</v>
      </c>
      <c r="P6" s="82">
        <f t="shared" ref="P6" si="3">SUM(P7:P12)</f>
        <v>1.03444</v>
      </c>
      <c r="Q6" s="41">
        <f>SUM(Q7:Q12)</f>
        <v>79.952439999999996</v>
      </c>
      <c r="R6" s="50" t="str">
        <f>IF(P6=0," ",IF(Q6/P6*100&gt;200,"св.200",Q6/P6))</f>
        <v>св.200</v>
      </c>
      <c r="S6" s="82">
        <f>SUM(S7:S12)</f>
        <v>3113.489</v>
      </c>
      <c r="T6" s="41">
        <f>SUM(T7:T12)</f>
        <v>5348.3705500000005</v>
      </c>
      <c r="U6" s="50">
        <f>IF(S6=0," ",IF(T6/S6*100&gt;200,"св.200",T6/S6))</f>
        <v>1.7178061493070957</v>
      </c>
      <c r="V6" s="82">
        <f t="shared" ref="V6" si="4">SUM(V7:V12)</f>
        <v>80928.263330000002</v>
      </c>
      <c r="W6" s="41">
        <f>SUM(W7:W12)</f>
        <v>53711.635620000001</v>
      </c>
      <c r="X6" s="50">
        <f>IF(V6=0," ",IF(W6/V6*100&gt;200,"св.200",W6/V6))</f>
        <v>0.66369440551295222</v>
      </c>
      <c r="Y6" s="82">
        <f>SUM(Y7:Y12)</f>
        <v>106008.97041000002</v>
      </c>
      <c r="Z6" s="41">
        <f>SUM(Z7:Z12)</f>
        <v>119669.05577000001</v>
      </c>
      <c r="AA6" s="50">
        <f>IF(Y6=0," ",IF(Z6/Y6*100&gt;200,"св.200",Z6/Y6))</f>
        <v>1.1288578250233756</v>
      </c>
      <c r="AB6" s="82">
        <f t="shared" ref="AB6" si="5">SUM(AB7:AB12)</f>
        <v>55.826000000000001</v>
      </c>
      <c r="AC6" s="41">
        <f>SUM(AC7:AC12)</f>
        <v>0</v>
      </c>
      <c r="AD6" s="50">
        <f>IF(AB6=0," ",IF(AC6/AB6*100&gt;200,"св.200",AC6/AB6))</f>
        <v>0</v>
      </c>
      <c r="AE6" s="82">
        <f t="shared" ref="AE6" si="6">SUM(AE7:AE12)</f>
        <v>8.6870799999999999</v>
      </c>
      <c r="AF6" s="41">
        <f>SUM(AF7:AF12)</f>
        <v>8.4488199999999996</v>
      </c>
      <c r="AG6" s="50">
        <f>IF(AE6=0," ",IF(AF6/AE6*100&gt;200,"св.200",AF6/AE6))</f>
        <v>0.97257306252503717</v>
      </c>
      <c r="AH6" s="82">
        <f t="shared" ref="AH6" si="7">SUM(AH7:AH12)</f>
        <v>1.2565999999999999</v>
      </c>
      <c r="AI6" s="41">
        <f>SUM(AI7:AI12)</f>
        <v>1.2565999999999999</v>
      </c>
      <c r="AJ6" s="50">
        <f t="shared" ref="AJ6:AJ12" si="8">IF(AH6=0," ",IF(AI6/AH6*100&gt;200,"св.200",AI6/AH6))</f>
        <v>1</v>
      </c>
      <c r="AK6" s="82">
        <f t="shared" ref="AK6" si="9">SUM(AK7:AK12)</f>
        <v>2.8306100000000001</v>
      </c>
      <c r="AL6" s="41">
        <f>SUM(AL7:AL12)</f>
        <v>2.8306100000000001</v>
      </c>
      <c r="AM6" s="50">
        <f>IF(AK6=0," ",IF(AL6/AK6*100&gt;200,"св.200",AL6/AK6))</f>
        <v>1</v>
      </c>
      <c r="AN6" s="82">
        <f t="shared" ref="AN6" si="10">SUM(AN7:AN12)</f>
        <v>0.7</v>
      </c>
      <c r="AO6" s="41">
        <f>SUM(AO7:AO12)</f>
        <v>0.41252000000000005</v>
      </c>
      <c r="AP6" s="50">
        <f>IF(AN6=0," ",IF(AO6/AN6*100&gt;200,"св.200",AO6/AN6))</f>
        <v>0.58931428571428579</v>
      </c>
      <c r="AQ6" s="82">
        <f t="shared" ref="AQ6" si="11">SUM(AQ7:AQ12)</f>
        <v>1.9000000000000001</v>
      </c>
      <c r="AR6" s="41">
        <f>SUM(AR7:AR12)</f>
        <v>1.8826799999999999</v>
      </c>
      <c r="AS6" s="50">
        <f>IF(AQ6=0," ",IF(AR6/AQ6*100&gt;200,"св.200",AR6/AQ6))</f>
        <v>0.9908842105263157</v>
      </c>
      <c r="AT6" s="82">
        <f>SUM(AT7:AT12)</f>
        <v>1.9998699999999998</v>
      </c>
      <c r="AU6" s="41">
        <f>SUM(AU7:AU12)</f>
        <v>2.0664099999999994</v>
      </c>
      <c r="AV6" s="50">
        <f>IF(AT6=0," ",IF(AU6/AT6*100&gt;200,"св.200",AU6/AT6))</f>
        <v>1.0332721626905748</v>
      </c>
    </row>
    <row r="7" spans="1:49" s="18" customFormat="1" ht="15.75" x14ac:dyDescent="0.25">
      <c r="A7" s="68"/>
      <c r="B7" s="68">
        <v>1</v>
      </c>
      <c r="C7" s="69" t="s">
        <v>1</v>
      </c>
      <c r="D7" s="45">
        <f>G7+M7+J7+P7+S7+V7+Y7+AB7+AE7</f>
        <v>4412.8362999999999</v>
      </c>
      <c r="E7" s="43">
        <f>H7+K7+N7+Q7+T7+W7+Z7+AC7+AF7</f>
        <v>3313.1315999999997</v>
      </c>
      <c r="F7" s="51">
        <f t="shared" ref="F7:F35" si="12">IF(D7=0," ",IF(E7/D7*100&gt;200,"св.200",E7/D7))</f>
        <v>0.75079413210954593</v>
      </c>
      <c r="G7" s="70">
        <v>99.582359999999994</v>
      </c>
      <c r="H7" s="52">
        <v>82.879410000000007</v>
      </c>
      <c r="I7" s="51">
        <f t="shared" ref="I7:I35" si="13">IF(G7=0," ",IF(H7/G7*100&gt;200,"св.200",H7/G7))</f>
        <v>0.83226999239624377</v>
      </c>
      <c r="J7" s="101">
        <v>0</v>
      </c>
      <c r="K7" s="52">
        <v>111.59689999999999</v>
      </c>
      <c r="L7" s="51" t="str">
        <f t="shared" ref="L7:L35" si="14">IF(J7=0," ",IF(K7/J7*100&gt;200,"св.200",K7/J7))</f>
        <v xml:space="preserve"> </v>
      </c>
      <c r="M7" s="70">
        <v>287.63658000000004</v>
      </c>
      <c r="N7" s="52">
        <v>119.12214999999999</v>
      </c>
      <c r="O7" s="51">
        <f t="shared" ref="O7:O35" si="15">IF(M7=0," ",IF(N7/M7*100&gt;200,"св.200",N7/M7))</f>
        <v>0.41414117077876528</v>
      </c>
      <c r="P7" s="70">
        <v>0</v>
      </c>
      <c r="Q7" s="52"/>
      <c r="R7" s="51" t="str">
        <f t="shared" ref="R7:R35" si="16">IF(P7=0," ",IF(Q7/P7*100&gt;200,"св.200",Q7/P7))</f>
        <v xml:space="preserve"> </v>
      </c>
      <c r="S7" s="70">
        <v>63.579010000000004</v>
      </c>
      <c r="T7" s="52">
        <v>125.23463000000001</v>
      </c>
      <c r="U7" s="51">
        <f>IF(T7=0," ",IF(T7/S7*100&gt;200,"св.200",T7/S7))</f>
        <v>1.9697480347680785</v>
      </c>
      <c r="V7" s="101">
        <v>1767.1836000000001</v>
      </c>
      <c r="W7" s="52">
        <v>1193.25154</v>
      </c>
      <c r="X7" s="51">
        <f t="shared" ref="X7:X35" si="17">IF(V7=0," ",IF(W7/V7*100&gt;200,"св.200",W7/V7))</f>
        <v>0.67522782579014429</v>
      </c>
      <c r="Y7" s="70">
        <v>2194.85475</v>
      </c>
      <c r="Z7" s="52">
        <v>1681.0469699999999</v>
      </c>
      <c r="AA7" s="51">
        <f t="shared" ref="AA7:AA35" si="18">IF(Y7=0," ",IF(Z7/Y7*100&gt;200,"св.200",Z7/Y7))</f>
        <v>0.7659035159388109</v>
      </c>
      <c r="AB7" s="70"/>
      <c r="AC7" s="52"/>
      <c r="AD7" s="51" t="str">
        <f t="shared" ref="AD7:AD35" si="19">IF(AB7=0," ",IF(AC7/AB7*100&gt;200,"св.200",AC7/AB7))</f>
        <v xml:space="preserve"> </v>
      </c>
      <c r="AE7" s="70"/>
      <c r="AF7" s="52"/>
      <c r="AG7" s="53" t="str">
        <f>IF(AF7=0," ",IF(AF7/AE7*100&gt;200,"св.200",AF7/AE7))</f>
        <v xml:space="preserve"> </v>
      </c>
      <c r="AH7" s="70"/>
      <c r="AI7" s="52"/>
      <c r="AJ7" s="53" t="str">
        <f t="shared" si="8"/>
        <v xml:space="preserve"> </v>
      </c>
      <c r="AK7" s="70"/>
      <c r="AL7" s="52"/>
      <c r="AM7" s="53" t="str">
        <f t="shared" ref="AM7:AM35" si="20">IF(AK7=0," ",IF(AL7/AK7*100&gt;200,"св.200",AL7/AK7))</f>
        <v xml:space="preserve"> </v>
      </c>
      <c r="AN7" s="101"/>
      <c r="AO7" s="52"/>
      <c r="AP7" s="53" t="s">
        <v>189</v>
      </c>
      <c r="AQ7" s="101"/>
      <c r="AR7" s="52"/>
      <c r="AS7" s="53" t="str">
        <f>IF(AR7=0," ",IF(AR7/AQ7*100&gt;200,"св.200",AR7/AQ7))</f>
        <v xml:space="preserve"> </v>
      </c>
      <c r="AT7" s="88">
        <f>AE7-AH7-AK7-AN7-AQ7</f>
        <v>0</v>
      </c>
      <c r="AU7" s="100">
        <f>AF7-AI7-AL7-AO7-AR7</f>
        <v>0</v>
      </c>
      <c r="AV7" s="53" t="str">
        <f>IF(AT7=0," ",IF(AU7/AT7*100&gt;200,"св.200",AU7/AT7))</f>
        <v xml:space="preserve"> </v>
      </c>
    </row>
    <row r="8" spans="1:49" s="18" customFormat="1" ht="15.75" x14ac:dyDescent="0.25">
      <c r="A8" s="68"/>
      <c r="B8" s="68">
        <v>2</v>
      </c>
      <c r="C8" s="69" t="s">
        <v>179</v>
      </c>
      <c r="D8" s="45">
        <f t="shared" ref="D8:D34" si="21">G8+M8+J8+P8+S8+V8+Y8+AB8+AE8</f>
        <v>183274.11353000003</v>
      </c>
      <c r="E8" s="43">
        <f t="shared" ref="E8:E12" si="22">H8+K8+N8+Q8+T8+W8+Z8+AC8+AF8</f>
        <v>176847.96325</v>
      </c>
      <c r="F8" s="51">
        <f t="shared" si="12"/>
        <v>0.96493694523341322</v>
      </c>
      <c r="G8" s="70">
        <v>14586.69159</v>
      </c>
      <c r="H8" s="52">
        <v>11731.299439999999</v>
      </c>
      <c r="I8" s="51">
        <f t="shared" si="13"/>
        <v>0.80424675928861522</v>
      </c>
      <c r="J8" s="101">
        <v>0</v>
      </c>
      <c r="K8" s="52">
        <v>2614.1057900000001</v>
      </c>
      <c r="L8" s="51" t="str">
        <f t="shared" si="14"/>
        <v xml:space="preserve"> </v>
      </c>
      <c r="M8" s="70">
        <v>13201.7235</v>
      </c>
      <c r="N8" s="52">
        <v>11104.341609999999</v>
      </c>
      <c r="O8" s="51">
        <f t="shared" si="15"/>
        <v>0.84112817618093572</v>
      </c>
      <c r="P8" s="70">
        <v>0.72</v>
      </c>
      <c r="Q8" s="52">
        <v>0.72</v>
      </c>
      <c r="R8" s="51">
        <f t="shared" si="16"/>
        <v>1</v>
      </c>
      <c r="S8" s="70">
        <v>2634.0099700000001</v>
      </c>
      <c r="T8" s="52">
        <v>4405.2958600000002</v>
      </c>
      <c r="U8" s="51">
        <f>IF(S9=0," ",IF(T8/S8*100&gt;200,"св.200",T8/S8))</f>
        <v>1.6724674204631047</v>
      </c>
      <c r="V8" s="101">
        <v>64706.181689999998</v>
      </c>
      <c r="W8" s="52">
        <v>43193.105009999999</v>
      </c>
      <c r="X8" s="51">
        <f t="shared" si="17"/>
        <v>0.66752671664251928</v>
      </c>
      <c r="Y8" s="70">
        <v>88141.315400000007</v>
      </c>
      <c r="Z8" s="52">
        <v>103795.74905</v>
      </c>
      <c r="AA8" s="51">
        <f t="shared" si="18"/>
        <v>1.1776060815402807</v>
      </c>
      <c r="AB8" s="70"/>
      <c r="AC8" s="52"/>
      <c r="AD8" s="51" t="str">
        <f t="shared" si="19"/>
        <v xml:space="preserve"> </v>
      </c>
      <c r="AE8" s="70">
        <v>3.4713799999999999</v>
      </c>
      <c r="AF8" s="52">
        <v>3.3464899999999997</v>
      </c>
      <c r="AG8" s="53">
        <f>IF(AF8=0," ",IF(AF8/AE8*100&gt;200,"св.200",AF8/AE8))</f>
        <v>0.96402295340757849</v>
      </c>
      <c r="AH8" s="70">
        <v>0.93259999999999998</v>
      </c>
      <c r="AI8" s="52">
        <v>0.93259999999999998</v>
      </c>
      <c r="AJ8" s="53">
        <f t="shared" si="8"/>
        <v>1</v>
      </c>
      <c r="AK8" s="70">
        <v>4.7880000000000006E-2</v>
      </c>
      <c r="AL8" s="52">
        <v>4.7880000000000006E-2</v>
      </c>
      <c r="AM8" s="53">
        <f t="shared" si="20"/>
        <v>1</v>
      </c>
      <c r="AN8" s="101">
        <v>0.3</v>
      </c>
      <c r="AO8" s="52">
        <v>9.7000000000000003E-2</v>
      </c>
      <c r="AP8" s="53">
        <v>1</v>
      </c>
      <c r="AQ8" s="101">
        <v>1.8</v>
      </c>
      <c r="AR8" s="52">
        <v>1.79078</v>
      </c>
      <c r="AS8" s="53">
        <f>IF(AQ8=0," ",IF(AR8/AQ8*100&gt;200,"св.200",AR8/AQ8))</f>
        <v>0.99487777777777775</v>
      </c>
      <c r="AT8" s="88">
        <f t="shared" ref="AT8:AU23" si="23">AE8-AH8-AK8-AN8-AQ8</f>
        <v>0.39090000000000003</v>
      </c>
      <c r="AU8" s="100">
        <f t="shared" si="23"/>
        <v>0.47822999999999971</v>
      </c>
      <c r="AV8" s="53">
        <f t="shared" ref="AV8:AV34" si="24">IF(AT8=0," ",IF(AU8/AT8*100&gt;200,"св.200",AU8/AT8))</f>
        <v>1.2234075211051412</v>
      </c>
    </row>
    <row r="9" spans="1:49" s="18" customFormat="1" ht="15.75" x14ac:dyDescent="0.25">
      <c r="A9" s="68"/>
      <c r="B9" s="68">
        <v>3</v>
      </c>
      <c r="C9" s="69" t="s">
        <v>2</v>
      </c>
      <c r="D9" s="45">
        <f t="shared" si="21"/>
        <v>16110.319299999999</v>
      </c>
      <c r="E9" s="43">
        <f t="shared" si="22"/>
        <v>14883.30632</v>
      </c>
      <c r="F9" s="51">
        <f t="shared" si="12"/>
        <v>0.92383683047175857</v>
      </c>
      <c r="G9" s="70">
        <v>524.36428000000001</v>
      </c>
      <c r="H9" s="52">
        <v>2120.0649600000002</v>
      </c>
      <c r="I9" s="51" t="str">
        <f t="shared" si="13"/>
        <v>св.200</v>
      </c>
      <c r="J9" s="101">
        <v>0</v>
      </c>
      <c r="K9" s="52">
        <v>321.58028000000002</v>
      </c>
      <c r="L9" s="51" t="str">
        <f t="shared" si="14"/>
        <v xml:space="preserve"> </v>
      </c>
      <c r="M9" s="70">
        <v>1925.8435099999999</v>
      </c>
      <c r="N9" s="52">
        <v>1495.8086499999999</v>
      </c>
      <c r="O9" s="51">
        <f t="shared" si="15"/>
        <v>0.77670311332824749</v>
      </c>
      <c r="P9" s="70">
        <v>0.31444</v>
      </c>
      <c r="Q9" s="52">
        <v>0.34444000000000002</v>
      </c>
      <c r="R9" s="51">
        <f t="shared" si="16"/>
        <v>1.0954077089428826</v>
      </c>
      <c r="S9" s="70">
        <v>142.77435</v>
      </c>
      <c r="T9" s="52">
        <v>269.11959999999999</v>
      </c>
      <c r="U9" s="51">
        <f>IF(S10=0," ",IF(T9/S9*100&gt;200,"св.200",T9/S9))</f>
        <v>1.8849296109560296</v>
      </c>
      <c r="V9" s="101">
        <v>5581.9682899999998</v>
      </c>
      <c r="W9" s="52">
        <v>3693.4044900000004</v>
      </c>
      <c r="X9" s="51">
        <f t="shared" si="17"/>
        <v>0.66166704970658308</v>
      </c>
      <c r="Y9" s="70">
        <v>7935.0544300000001</v>
      </c>
      <c r="Z9" s="52">
        <v>6982.9839000000002</v>
      </c>
      <c r="AA9" s="51">
        <f t="shared" si="18"/>
        <v>0.88001713934053005</v>
      </c>
      <c r="AB9" s="70"/>
      <c r="AC9" s="52"/>
      <c r="AD9" s="51" t="str">
        <f t="shared" si="19"/>
        <v xml:space="preserve"> </v>
      </c>
      <c r="AE9" s="70"/>
      <c r="AF9" s="52"/>
      <c r="AG9" s="53" t="str">
        <f t="shared" ref="AG9:AG35" si="25">IF(AE9=0," ",IF(AF9/AE9*100&gt;200,"св.200",AF9/AE9))</f>
        <v xml:space="preserve"> </v>
      </c>
      <c r="AH9" s="70"/>
      <c r="AI9" s="52"/>
      <c r="AJ9" s="53" t="str">
        <f t="shared" si="8"/>
        <v xml:space="preserve"> </v>
      </c>
      <c r="AK9" s="70"/>
      <c r="AL9" s="52"/>
      <c r="AM9" s="53" t="str">
        <f t="shared" si="20"/>
        <v xml:space="preserve"> </v>
      </c>
      <c r="AN9" s="101">
        <v>0</v>
      </c>
      <c r="AO9" s="52"/>
      <c r="AP9" s="53" t="s">
        <v>189</v>
      </c>
      <c r="AQ9" s="101"/>
      <c r="AR9" s="52"/>
      <c r="AS9" s="53" t="str">
        <f t="shared" ref="AS9:AS35" si="26">IF(AQ9=0," ",IF(AR9/AQ9*100&gt;200,"св.200",AR9/AQ9))</f>
        <v xml:space="preserve"> </v>
      </c>
      <c r="AT9" s="88">
        <f t="shared" si="23"/>
        <v>0</v>
      </c>
      <c r="AU9" s="100">
        <f t="shared" si="23"/>
        <v>0</v>
      </c>
      <c r="AV9" s="53" t="str">
        <f t="shared" si="24"/>
        <v xml:space="preserve"> </v>
      </c>
    </row>
    <row r="10" spans="1:49" s="18" customFormat="1" ht="15.75" x14ac:dyDescent="0.25">
      <c r="A10" s="68"/>
      <c r="B10" s="68">
        <v>4</v>
      </c>
      <c r="C10" s="69" t="s">
        <v>3</v>
      </c>
      <c r="D10" s="45">
        <f t="shared" si="21"/>
        <v>6378.665</v>
      </c>
      <c r="E10" s="43">
        <f t="shared" si="22"/>
        <v>4933.5806100000009</v>
      </c>
      <c r="F10" s="51">
        <f t="shared" si="12"/>
        <v>0.77345033953029374</v>
      </c>
      <c r="G10" s="70">
        <v>350.51974999999999</v>
      </c>
      <c r="H10" s="52">
        <v>377.30047999999999</v>
      </c>
      <c r="I10" s="51">
        <f t="shared" si="13"/>
        <v>1.076402913102614</v>
      </c>
      <c r="J10" s="101">
        <v>0</v>
      </c>
      <c r="K10" s="52">
        <v>82.30686</v>
      </c>
      <c r="L10" s="51" t="str">
        <f t="shared" si="14"/>
        <v xml:space="preserve"> </v>
      </c>
      <c r="M10" s="70">
        <v>456.41741999999999</v>
      </c>
      <c r="N10" s="52">
        <v>394.25803000000002</v>
      </c>
      <c r="O10" s="51">
        <f t="shared" si="15"/>
        <v>0.86381021565741301</v>
      </c>
      <c r="P10" s="70"/>
      <c r="Q10" s="52">
        <v>3.8879999999999999</v>
      </c>
      <c r="R10" s="51" t="str">
        <f t="shared" si="16"/>
        <v xml:space="preserve"> </v>
      </c>
      <c r="S10" s="70">
        <v>141.38242000000002</v>
      </c>
      <c r="T10" s="52">
        <v>190.46681000000001</v>
      </c>
      <c r="U10" s="51">
        <f>IF(S11=0," ",IF(T10/S10*100&gt;200,"св.200",T10/S10))</f>
        <v>1.3471746345832811</v>
      </c>
      <c r="V10" s="101">
        <v>3284.6371099999997</v>
      </c>
      <c r="W10" s="52">
        <v>2335.8366599999999</v>
      </c>
      <c r="X10" s="51">
        <f t="shared" si="17"/>
        <v>0.71113994690268845</v>
      </c>
      <c r="Y10" s="70">
        <v>2142.5210299999999</v>
      </c>
      <c r="Z10" s="52">
        <v>1546.3364999999999</v>
      </c>
      <c r="AA10" s="51">
        <f t="shared" si="18"/>
        <v>0.72173690635839405</v>
      </c>
      <c r="AB10" s="70"/>
      <c r="AC10" s="52"/>
      <c r="AD10" s="51" t="str">
        <f t="shared" si="19"/>
        <v xml:space="preserve"> </v>
      </c>
      <c r="AE10" s="70">
        <v>3.1872699999999998</v>
      </c>
      <c r="AF10" s="52">
        <v>3.1872699999999998</v>
      </c>
      <c r="AG10" s="53">
        <f t="shared" si="25"/>
        <v>1</v>
      </c>
      <c r="AH10" s="70"/>
      <c r="AI10" s="52"/>
      <c r="AJ10" s="53" t="str">
        <f t="shared" si="8"/>
        <v xml:space="preserve"> </v>
      </c>
      <c r="AK10" s="70">
        <v>2.7827299999999999</v>
      </c>
      <c r="AL10" s="52">
        <v>2.7827299999999999</v>
      </c>
      <c r="AM10" s="53">
        <f t="shared" si="20"/>
        <v>1</v>
      </c>
      <c r="AN10" s="101">
        <v>0.3</v>
      </c>
      <c r="AO10" s="52">
        <v>0.2555</v>
      </c>
      <c r="AP10" s="53">
        <v>1</v>
      </c>
      <c r="AQ10" s="101">
        <v>0</v>
      </c>
      <c r="AR10" s="52">
        <v>6.8000000000000005E-4</v>
      </c>
      <c r="AS10" s="53" t="str">
        <f t="shared" si="26"/>
        <v xml:space="preserve"> </v>
      </c>
      <c r="AT10" s="88">
        <f t="shared" si="23"/>
        <v>0.10453999999999991</v>
      </c>
      <c r="AU10" s="100">
        <f t="shared" si="23"/>
        <v>0.14835999999999988</v>
      </c>
      <c r="AV10" s="53">
        <f t="shared" si="24"/>
        <v>1.4191696958102162</v>
      </c>
    </row>
    <row r="11" spans="1:49" s="18" customFormat="1" ht="15.75" x14ac:dyDescent="0.25">
      <c r="A11" s="68"/>
      <c r="B11" s="68">
        <v>5</v>
      </c>
      <c r="C11" s="69" t="s">
        <v>163</v>
      </c>
      <c r="D11" s="45">
        <f t="shared" si="21"/>
        <v>3265.8700499999995</v>
      </c>
      <c r="E11" s="43">
        <f t="shared" si="22"/>
        <v>3951.6866499999996</v>
      </c>
      <c r="F11" s="51">
        <f t="shared" si="12"/>
        <v>1.209995067011316</v>
      </c>
      <c r="G11" s="70">
        <v>237.93882000000002</v>
      </c>
      <c r="H11" s="52">
        <v>337.88772999999998</v>
      </c>
      <c r="I11" s="51">
        <f t="shared" si="13"/>
        <v>1.4200613838464859</v>
      </c>
      <c r="J11" s="101">
        <v>0</v>
      </c>
      <c r="K11" s="52">
        <v>84.653750000000002</v>
      </c>
      <c r="L11" s="51" t="str">
        <f t="shared" si="14"/>
        <v xml:space="preserve"> </v>
      </c>
      <c r="M11" s="70">
        <v>324.38153999999997</v>
      </c>
      <c r="N11" s="52">
        <v>272.87491</v>
      </c>
      <c r="O11" s="51">
        <f t="shared" si="15"/>
        <v>0.84121590272985336</v>
      </c>
      <c r="P11" s="70"/>
      <c r="Q11" s="52">
        <v>75</v>
      </c>
      <c r="R11" s="51" t="str">
        <f t="shared" si="16"/>
        <v xml:space="preserve"> </v>
      </c>
      <c r="S11" s="70">
        <v>24.118470000000002</v>
      </c>
      <c r="T11" s="52">
        <v>126.43147999999999</v>
      </c>
      <c r="U11" s="51" t="str">
        <f>IF(S12=0," ",IF(T11/S11*100&gt;200,"св.200",T11/S11))</f>
        <v>св.200</v>
      </c>
      <c r="V11" s="101">
        <v>1366.5646499999998</v>
      </c>
      <c r="W11" s="52">
        <v>855.43206999999995</v>
      </c>
      <c r="X11" s="51">
        <f t="shared" si="17"/>
        <v>0.62597263144484239</v>
      </c>
      <c r="Y11" s="70">
        <v>1312.6111299999998</v>
      </c>
      <c r="Z11" s="52">
        <v>2199.1512699999998</v>
      </c>
      <c r="AA11" s="51">
        <f t="shared" si="18"/>
        <v>1.6754019676794911</v>
      </c>
      <c r="AB11" s="70"/>
      <c r="AC11" s="52"/>
      <c r="AD11" s="51" t="str">
        <f t="shared" si="19"/>
        <v xml:space="preserve"> </v>
      </c>
      <c r="AE11" s="70">
        <v>0.25544</v>
      </c>
      <c r="AF11" s="52">
        <v>0.25544</v>
      </c>
      <c r="AG11" s="53">
        <f t="shared" si="25"/>
        <v>1</v>
      </c>
      <c r="AH11" s="70"/>
      <c r="AI11" s="52"/>
      <c r="AJ11" s="53" t="str">
        <f t="shared" si="8"/>
        <v xml:space="preserve"> </v>
      </c>
      <c r="AK11" s="70"/>
      <c r="AL11" s="52"/>
      <c r="AM11" s="53" t="str">
        <f t="shared" si="20"/>
        <v xml:space="preserve"> </v>
      </c>
      <c r="AN11" s="101">
        <v>0.1</v>
      </c>
      <c r="AO11" s="52">
        <v>0.06</v>
      </c>
      <c r="AP11" s="53">
        <v>1</v>
      </c>
      <c r="AQ11" s="101">
        <v>0</v>
      </c>
      <c r="AR11" s="52">
        <v>2.0000000000000002E-5</v>
      </c>
      <c r="AS11" s="53" t="str">
        <f t="shared" si="26"/>
        <v xml:space="preserve"> </v>
      </c>
      <c r="AT11" s="88">
        <f t="shared" si="23"/>
        <v>0.15543999999999999</v>
      </c>
      <c r="AU11" s="100">
        <f t="shared" si="23"/>
        <v>0.19542000000000001</v>
      </c>
      <c r="AV11" s="53">
        <f t="shared" si="24"/>
        <v>1.2572053525476068</v>
      </c>
    </row>
    <row r="12" spans="1:49" s="18" customFormat="1" ht="15.75" x14ac:dyDescent="0.25">
      <c r="A12" s="68"/>
      <c r="B12" s="68">
        <v>6</v>
      </c>
      <c r="C12" s="69" t="s">
        <v>178</v>
      </c>
      <c r="D12" s="45">
        <f t="shared" si="21"/>
        <v>10728.85542</v>
      </c>
      <c r="E12" s="43">
        <f t="shared" si="22"/>
        <v>8484.1081699999995</v>
      </c>
      <c r="F12" s="51">
        <f t="shared" si="12"/>
        <v>0.79077476933695123</v>
      </c>
      <c r="G12" s="70">
        <v>653.56424000000004</v>
      </c>
      <c r="H12" s="52">
        <v>911.46140000000003</v>
      </c>
      <c r="I12" s="51">
        <f t="shared" si="13"/>
        <v>1.3946010877216906</v>
      </c>
      <c r="J12" s="101">
        <v>0</v>
      </c>
      <c r="K12" s="52">
        <v>214.85014999999999</v>
      </c>
      <c r="L12" s="51" t="str">
        <f t="shared" si="14"/>
        <v xml:space="preserve"> </v>
      </c>
      <c r="M12" s="70">
        <v>1405.7257500000001</v>
      </c>
      <c r="N12" s="52">
        <v>1219.9208999999998</v>
      </c>
      <c r="O12" s="51">
        <f t="shared" si="15"/>
        <v>0.86782283101807001</v>
      </c>
      <c r="P12" s="70"/>
      <c r="Q12" s="52"/>
      <c r="R12" s="51" t="str">
        <f t="shared" si="16"/>
        <v xml:space="preserve"> </v>
      </c>
      <c r="S12" s="70">
        <v>107.62478</v>
      </c>
      <c r="T12" s="52">
        <v>231.82217</v>
      </c>
      <c r="U12" s="51" t="str">
        <f>IF(S12=0," ",IF(T12/S12*100&gt;200,"св.200",T12/S12))</f>
        <v>св.200</v>
      </c>
      <c r="V12" s="101">
        <v>4221.7279900000003</v>
      </c>
      <c r="W12" s="52">
        <v>2440.6058499999999</v>
      </c>
      <c r="X12" s="51">
        <f t="shared" si="17"/>
        <v>0.57810589781744792</v>
      </c>
      <c r="Y12" s="70">
        <v>4282.6136699999997</v>
      </c>
      <c r="Z12" s="52">
        <v>3463.7880800000003</v>
      </c>
      <c r="AA12" s="51">
        <f t="shared" si="18"/>
        <v>0.80880236857787835</v>
      </c>
      <c r="AB12" s="70">
        <v>55.826000000000001</v>
      </c>
      <c r="AC12" s="52"/>
      <c r="AD12" s="51">
        <f t="shared" si="19"/>
        <v>0</v>
      </c>
      <c r="AE12" s="70">
        <v>1.7729900000000001</v>
      </c>
      <c r="AF12" s="52">
        <v>1.6596199999999999</v>
      </c>
      <c r="AG12" s="53">
        <f t="shared" si="25"/>
        <v>0.93605716896316382</v>
      </c>
      <c r="AH12" s="70">
        <v>0.32400000000000001</v>
      </c>
      <c r="AI12" s="52">
        <v>0.32400000000000001</v>
      </c>
      <c r="AJ12" s="53">
        <f t="shared" si="8"/>
        <v>1</v>
      </c>
      <c r="AK12" s="70"/>
      <c r="AL12" s="52"/>
      <c r="AM12" s="53" t="str">
        <f t="shared" si="20"/>
        <v xml:space="preserve"> </v>
      </c>
      <c r="AN12" s="101">
        <v>0</v>
      </c>
      <c r="AO12" s="52">
        <v>2.0000000000000002E-5</v>
      </c>
      <c r="AP12" s="53">
        <v>1</v>
      </c>
      <c r="AQ12" s="101">
        <v>0.1</v>
      </c>
      <c r="AR12" s="52">
        <v>9.1200000000000003E-2</v>
      </c>
      <c r="AS12" s="53">
        <f t="shared" si="26"/>
        <v>0.91200000000000003</v>
      </c>
      <c r="AT12" s="88">
        <f t="shared" si="23"/>
        <v>1.3489899999999999</v>
      </c>
      <c r="AU12" s="100">
        <f t="shared" si="23"/>
        <v>1.2444</v>
      </c>
      <c r="AV12" s="53">
        <f t="shared" si="24"/>
        <v>0.92246792044418424</v>
      </c>
    </row>
    <row r="13" spans="1:49" s="18" customFormat="1" ht="47.25" x14ac:dyDescent="0.25">
      <c r="A13" s="66">
        <v>2</v>
      </c>
      <c r="B13" s="66"/>
      <c r="C13" s="67" t="s">
        <v>4</v>
      </c>
      <c r="D13" s="82">
        <f>SUM(D14:D34)</f>
        <v>23267.568039999995</v>
      </c>
      <c r="E13" s="41">
        <f>SUM(E14:E34)</f>
        <v>25658.523679999998</v>
      </c>
      <c r="F13" s="50">
        <f t="shared" si="12"/>
        <v>1.1027591553998957</v>
      </c>
      <c r="G13" s="86">
        <f>SUM(G14:G34)</f>
        <v>16655.125900000003</v>
      </c>
      <c r="H13" s="62">
        <f>SUM(H14:H34)</f>
        <v>18046.629199999999</v>
      </c>
      <c r="I13" s="50">
        <f t="shared" si="13"/>
        <v>1.0835480505133857</v>
      </c>
      <c r="J13" s="86">
        <f>SUM(J14:J34)</f>
        <v>0</v>
      </c>
      <c r="K13" s="62">
        <f>SUM(K14:K34)</f>
        <v>916.58207000000016</v>
      </c>
      <c r="L13" s="50" t="str">
        <f t="shared" si="14"/>
        <v xml:space="preserve"> </v>
      </c>
      <c r="M13" s="86">
        <f>SUM(M14:M34)</f>
        <v>5429.7627899999998</v>
      </c>
      <c r="N13" s="62">
        <f>SUM(N14:N34)</f>
        <v>4563.2566100000004</v>
      </c>
      <c r="O13" s="50">
        <f t="shared" si="15"/>
        <v>0.84041546315875071</v>
      </c>
      <c r="P13" s="86">
        <f>SUM(P14:P34)</f>
        <v>209.84333000000001</v>
      </c>
      <c r="Q13" s="62">
        <f>SUM(Q14:Q34)</f>
        <v>386.64843000000002</v>
      </c>
      <c r="R13" s="50">
        <f t="shared" si="16"/>
        <v>1.8425576357370996</v>
      </c>
      <c r="S13" s="86">
        <f>SUM(S14:S34)</f>
        <v>753.75491</v>
      </c>
      <c r="T13" s="62">
        <f>SUM(T14:T34)</f>
        <v>1350.6539899999998</v>
      </c>
      <c r="U13" s="50">
        <f t="shared" ref="U13:U35" si="27">IF(S13=0," ",IF(T13/S13*100&gt;200,"св.200",T13/S13))</f>
        <v>1.7919007519300933</v>
      </c>
      <c r="V13" s="101">
        <f>SUM(V14:V34)</f>
        <v>0</v>
      </c>
      <c r="W13" s="62">
        <f>SUM(W14:W34)</f>
        <v>0</v>
      </c>
      <c r="X13" s="50" t="str">
        <f t="shared" si="17"/>
        <v xml:space="preserve"> </v>
      </c>
      <c r="Y13" s="86">
        <v>0</v>
      </c>
      <c r="Z13" s="62">
        <f>SUM(Z14:Z34)</f>
        <v>0</v>
      </c>
      <c r="AA13" s="50" t="str">
        <f t="shared" si="18"/>
        <v xml:space="preserve"> </v>
      </c>
      <c r="AB13" s="82">
        <f t="shared" ref="AB13" si="28">SUM(AB14:AB34)</f>
        <v>187.66615999999999</v>
      </c>
      <c r="AC13" s="62">
        <f>SUM(AC14:AC34)</f>
        <v>326.56216000000001</v>
      </c>
      <c r="AD13" s="50">
        <f t="shared" si="19"/>
        <v>1.740122779727576</v>
      </c>
      <c r="AE13" s="86">
        <f t="shared" ref="AE13" si="29">SUM(AE14:AE34)</f>
        <v>31.414950000000001</v>
      </c>
      <c r="AF13" s="62">
        <f>SUM(AF14:AF34)</f>
        <v>68.191219999999987</v>
      </c>
      <c r="AG13" s="50" t="str">
        <f t="shared" si="25"/>
        <v>св.200</v>
      </c>
      <c r="AH13" s="86">
        <f>SUM(AH14:AH34)</f>
        <v>7.3307200000000003</v>
      </c>
      <c r="AI13" s="62">
        <f>SUM(AI14:AI34)</f>
        <v>7.3307200000000003</v>
      </c>
      <c r="AJ13" s="50">
        <f t="shared" ref="AJ13:AJ35" si="30">IF(AH13=0," ",IF(AI13/AH13*100&gt;200,"св.200",AI13/AH13))</f>
        <v>1</v>
      </c>
      <c r="AK13" s="86">
        <f t="shared" ref="AK13" si="31">SUM(AK14:AK34)</f>
        <v>0</v>
      </c>
      <c r="AL13" s="62">
        <f>SUM(AL14:AL34)</f>
        <v>36.639220000000002</v>
      </c>
      <c r="AM13" s="50" t="str">
        <f t="shared" si="20"/>
        <v xml:space="preserve"> </v>
      </c>
      <c r="AN13" s="86">
        <v>2.0000000000000002E-5</v>
      </c>
      <c r="AO13" s="62">
        <f>SUM(AO14:AO34)</f>
        <v>9.0980000000000008</v>
      </c>
      <c r="AP13" s="50" t="str">
        <f t="shared" ref="AP13:AP35" si="32">IF(AN13=0," ",IF(AO13/AN13*100&gt;200,"св.200",AO13/AN13))</f>
        <v>св.200</v>
      </c>
      <c r="AQ13" s="86">
        <f t="shared" ref="AQ13" si="33">SUM(AQ14:AQ34)</f>
        <v>2.1406300000000003</v>
      </c>
      <c r="AR13" s="62">
        <f>SUM(AR14:AR34)</f>
        <v>2.1406300000000003</v>
      </c>
      <c r="AS13" s="50">
        <f t="shared" si="26"/>
        <v>1</v>
      </c>
      <c r="AT13" s="82">
        <f t="shared" ref="AT13:AU34" si="34">AE13-AH13-AK13-AN13-AQ13</f>
        <v>21.943580000000001</v>
      </c>
      <c r="AU13" s="62">
        <f t="shared" si="23"/>
        <v>12.982649999999985</v>
      </c>
      <c r="AV13" s="50">
        <f t="shared" ref="AV13:AV35" si="35">IF(AT13=0," ",IF(AU13/AT13*100&gt;200,"св.200",AU13/AT13))</f>
        <v>0.59163773641310968</v>
      </c>
    </row>
    <row r="14" spans="1:49" s="18" customFormat="1" ht="15.75" x14ac:dyDescent="0.25">
      <c r="A14" s="68"/>
      <c r="B14" s="68">
        <v>1</v>
      </c>
      <c r="C14" s="69" t="s">
        <v>5</v>
      </c>
      <c r="D14" s="45">
        <f t="shared" si="21"/>
        <v>97.210409999999982</v>
      </c>
      <c r="E14" s="43">
        <f t="shared" ref="E14:E34" si="36">H14+K14+N14+Q14+T14+W14+Z14+AC14+AF14</f>
        <v>164.97667000000001</v>
      </c>
      <c r="F14" s="51">
        <f t="shared" si="12"/>
        <v>1.6971090853335569</v>
      </c>
      <c r="G14" s="70">
        <v>40.526409999999998</v>
      </c>
      <c r="H14" s="43">
        <v>88.817239999999998</v>
      </c>
      <c r="I14" s="51" t="str">
        <f t="shared" si="13"/>
        <v>св.200</v>
      </c>
      <c r="J14" s="101">
        <v>0</v>
      </c>
      <c r="K14" s="43">
        <v>11.124930000000001</v>
      </c>
      <c r="L14" s="51" t="str">
        <f t="shared" si="14"/>
        <v xml:space="preserve"> </v>
      </c>
      <c r="M14" s="70">
        <v>27.189</v>
      </c>
      <c r="N14" s="43">
        <v>26.734999999999999</v>
      </c>
      <c r="O14" s="51">
        <f t="shared" si="15"/>
        <v>0.98330207069035269</v>
      </c>
      <c r="P14" s="70">
        <v>18.600000000000001</v>
      </c>
      <c r="Q14" s="43">
        <v>23.180499999999999</v>
      </c>
      <c r="R14" s="51">
        <f t="shared" si="16"/>
        <v>1.2462634408602149</v>
      </c>
      <c r="S14" s="70">
        <v>10.895</v>
      </c>
      <c r="T14" s="43">
        <v>15.119</v>
      </c>
      <c r="U14" s="51">
        <f t="shared" si="27"/>
        <v>1.3877007801743919</v>
      </c>
      <c r="V14" s="70"/>
      <c r="W14" s="43"/>
      <c r="X14" s="51" t="str">
        <f t="shared" si="17"/>
        <v xml:space="preserve"> </v>
      </c>
      <c r="Y14" s="42"/>
      <c r="Z14" s="43"/>
      <c r="AA14" s="51" t="str">
        <f t="shared" si="18"/>
        <v xml:space="preserve"> </v>
      </c>
      <c r="AB14" s="70"/>
      <c r="AC14" s="43"/>
      <c r="AD14" s="51" t="str">
        <f t="shared" si="19"/>
        <v xml:space="preserve"> </v>
      </c>
      <c r="AE14" s="70"/>
      <c r="AF14" s="43"/>
      <c r="AG14" s="53" t="str">
        <f t="shared" si="25"/>
        <v xml:space="preserve"> </v>
      </c>
      <c r="AH14" s="70"/>
      <c r="AI14" s="43"/>
      <c r="AJ14" s="53" t="str">
        <f t="shared" si="30"/>
        <v xml:space="preserve"> </v>
      </c>
      <c r="AK14" s="70"/>
      <c r="AL14" s="43"/>
      <c r="AM14" s="53" t="str">
        <f t="shared" si="20"/>
        <v xml:space="preserve"> </v>
      </c>
      <c r="AN14" s="70"/>
      <c r="AO14" s="43"/>
      <c r="AP14" s="53" t="str">
        <f t="shared" si="32"/>
        <v xml:space="preserve"> </v>
      </c>
      <c r="AQ14" s="70"/>
      <c r="AR14" s="43"/>
      <c r="AS14" s="53" t="str">
        <f t="shared" si="26"/>
        <v xml:space="preserve"> </v>
      </c>
      <c r="AT14" s="88">
        <f t="shared" si="34"/>
        <v>0</v>
      </c>
      <c r="AU14" s="100">
        <f t="shared" si="23"/>
        <v>0</v>
      </c>
      <c r="AV14" s="53" t="str">
        <f t="shared" si="24"/>
        <v xml:space="preserve"> </v>
      </c>
    </row>
    <row r="15" spans="1:49" s="18" customFormat="1" ht="15.75" x14ac:dyDescent="0.25">
      <c r="A15" s="68"/>
      <c r="B15" s="68">
        <v>2</v>
      </c>
      <c r="C15" s="69" t="s">
        <v>6</v>
      </c>
      <c r="D15" s="45">
        <f t="shared" si="21"/>
        <v>771.58930999999995</v>
      </c>
      <c r="E15" s="43">
        <f t="shared" si="36"/>
        <v>882.31142999999986</v>
      </c>
      <c r="F15" s="51">
        <f t="shared" si="12"/>
        <v>1.1434987739786078</v>
      </c>
      <c r="G15" s="70">
        <v>725.01805000000002</v>
      </c>
      <c r="H15" s="43">
        <v>771.59256999999991</v>
      </c>
      <c r="I15" s="51">
        <f t="shared" si="13"/>
        <v>1.0642391179088575</v>
      </c>
      <c r="J15" s="101">
        <v>0</v>
      </c>
      <c r="K15" s="43">
        <v>31.375859999999999</v>
      </c>
      <c r="L15" s="51" t="str">
        <f t="shared" si="14"/>
        <v xml:space="preserve"> </v>
      </c>
      <c r="M15" s="70">
        <v>26.112259999999999</v>
      </c>
      <c r="N15" s="43">
        <v>28.07038</v>
      </c>
      <c r="O15" s="51">
        <f t="shared" si="15"/>
        <v>1.0749885302919013</v>
      </c>
      <c r="P15" s="70"/>
      <c r="Q15" s="43"/>
      <c r="R15" s="51" t="str">
        <f>IF(P15=0," ",IF(Q15/P15*100&gt;200,"св.200",Q15/P15))</f>
        <v xml:space="preserve"> </v>
      </c>
      <c r="S15" s="70">
        <v>20.459</v>
      </c>
      <c r="T15" s="43">
        <v>51.272620000000003</v>
      </c>
      <c r="U15" s="51" t="str">
        <f t="shared" si="27"/>
        <v>св.200</v>
      </c>
      <c r="V15" s="70"/>
      <c r="W15" s="43"/>
      <c r="X15" s="51" t="str">
        <f t="shared" si="17"/>
        <v xml:space="preserve"> </v>
      </c>
      <c r="Y15" s="42"/>
      <c r="Z15" s="43"/>
      <c r="AA15" s="51" t="str">
        <f t="shared" si="18"/>
        <v xml:space="preserve"> </v>
      </c>
      <c r="AB15" s="70"/>
      <c r="AC15" s="43"/>
      <c r="AD15" s="51" t="str">
        <f t="shared" si="19"/>
        <v xml:space="preserve"> </v>
      </c>
      <c r="AE15" s="70"/>
      <c r="AF15" s="43"/>
      <c r="AG15" s="53" t="str">
        <f t="shared" si="25"/>
        <v xml:space="preserve"> </v>
      </c>
      <c r="AH15" s="70"/>
      <c r="AI15" s="43"/>
      <c r="AJ15" s="53" t="str">
        <f t="shared" si="30"/>
        <v xml:space="preserve"> </v>
      </c>
      <c r="AK15" s="70"/>
      <c r="AL15" s="43"/>
      <c r="AM15" s="53" t="str">
        <f t="shared" si="20"/>
        <v xml:space="preserve"> </v>
      </c>
      <c r="AN15" s="70"/>
      <c r="AO15" s="43"/>
      <c r="AP15" s="53" t="str">
        <f t="shared" si="32"/>
        <v xml:space="preserve"> </v>
      </c>
      <c r="AQ15" s="70"/>
      <c r="AR15" s="43"/>
      <c r="AS15" s="53" t="str">
        <f t="shared" si="26"/>
        <v xml:space="preserve"> </v>
      </c>
      <c r="AT15" s="88">
        <f t="shared" si="34"/>
        <v>0</v>
      </c>
      <c r="AU15" s="100">
        <f t="shared" si="23"/>
        <v>0</v>
      </c>
      <c r="AV15" s="53" t="str">
        <f t="shared" si="24"/>
        <v xml:space="preserve"> </v>
      </c>
    </row>
    <row r="16" spans="1:49" s="18" customFormat="1" ht="15.75" x14ac:dyDescent="0.25">
      <c r="A16" s="68"/>
      <c r="B16" s="68">
        <v>3</v>
      </c>
      <c r="C16" s="69" t="s">
        <v>165</v>
      </c>
      <c r="D16" s="45">
        <f t="shared" si="21"/>
        <v>368.65347000000003</v>
      </c>
      <c r="E16" s="43">
        <f t="shared" si="36"/>
        <v>341.67951999999997</v>
      </c>
      <c r="F16" s="51">
        <f t="shared" si="12"/>
        <v>0.92683115121634407</v>
      </c>
      <c r="G16" s="70">
        <v>143.10871</v>
      </c>
      <c r="H16" s="43">
        <v>84.434070000000006</v>
      </c>
      <c r="I16" s="51">
        <f t="shared" si="13"/>
        <v>0.58999951854782284</v>
      </c>
      <c r="J16" s="101">
        <v>0</v>
      </c>
      <c r="K16" s="43">
        <v>26.334869999999999</v>
      </c>
      <c r="L16" s="51" t="str">
        <f t="shared" si="14"/>
        <v xml:space="preserve"> </v>
      </c>
      <c r="M16" s="70">
        <v>120.06996000000001</v>
      </c>
      <c r="N16" s="43">
        <v>104.5745</v>
      </c>
      <c r="O16" s="51">
        <f t="shared" si="15"/>
        <v>0.87094640491260256</v>
      </c>
      <c r="P16" s="70">
        <v>88.356899999999996</v>
      </c>
      <c r="Q16" s="43">
        <v>70.860799999999998</v>
      </c>
      <c r="R16" s="51">
        <f t="shared" si="16"/>
        <v>0.80198377263122633</v>
      </c>
      <c r="S16" s="70">
        <v>16.925000000000001</v>
      </c>
      <c r="T16" s="43">
        <v>29.120999999999999</v>
      </c>
      <c r="U16" s="51">
        <f>IF(T16=0," ",IF(T16/S16*100&gt;200,"св.200",T16/S16))</f>
        <v>1.7205908419497782</v>
      </c>
      <c r="V16" s="70"/>
      <c r="W16" s="43"/>
      <c r="X16" s="51" t="str">
        <f t="shared" si="17"/>
        <v xml:space="preserve"> </v>
      </c>
      <c r="Y16" s="42"/>
      <c r="Z16" s="43"/>
      <c r="AA16" s="51" t="str">
        <f t="shared" si="18"/>
        <v xml:space="preserve"> </v>
      </c>
      <c r="AB16" s="70">
        <v>7.6999999999999999E-2</v>
      </c>
      <c r="AC16" s="43">
        <v>7.6999999999999999E-2</v>
      </c>
      <c r="AD16" s="51">
        <f t="shared" si="19"/>
        <v>1</v>
      </c>
      <c r="AE16" s="70">
        <v>0.1159</v>
      </c>
      <c r="AF16" s="43">
        <v>26.277279999999998</v>
      </c>
      <c r="AG16" s="53" t="str">
        <f t="shared" si="25"/>
        <v>св.200</v>
      </c>
      <c r="AH16" s="70"/>
      <c r="AI16" s="43"/>
      <c r="AJ16" s="53" t="str">
        <f t="shared" si="30"/>
        <v xml:space="preserve"> </v>
      </c>
      <c r="AK16" s="70"/>
      <c r="AL16" s="43">
        <v>26.06138</v>
      </c>
      <c r="AM16" s="53" t="str">
        <f t="shared" si="20"/>
        <v xml:space="preserve"> </v>
      </c>
      <c r="AN16" s="70"/>
      <c r="AO16" s="43"/>
      <c r="AP16" s="53" t="str">
        <f>IF(AO16=0," ",IF(AO16/AN16*100&gt;200,"св.200",AO16/AN16))</f>
        <v xml:space="preserve"> </v>
      </c>
      <c r="AQ16" s="70"/>
      <c r="AR16" s="43"/>
      <c r="AS16" s="53" t="str">
        <f t="shared" si="26"/>
        <v xml:space="preserve"> </v>
      </c>
      <c r="AT16" s="88">
        <f t="shared" si="34"/>
        <v>0.1159</v>
      </c>
      <c r="AU16" s="100">
        <f t="shared" si="23"/>
        <v>0.21589999999999776</v>
      </c>
      <c r="AV16" s="53">
        <f t="shared" si="24"/>
        <v>1.8628127696289711</v>
      </c>
    </row>
    <row r="17" spans="1:49" s="18" customFormat="1" ht="15.75" x14ac:dyDescent="0.25">
      <c r="A17" s="68"/>
      <c r="B17" s="68">
        <v>4</v>
      </c>
      <c r="C17" s="69" t="s">
        <v>7</v>
      </c>
      <c r="D17" s="45">
        <f t="shared" si="21"/>
        <v>628.22337999999991</v>
      </c>
      <c r="E17" s="43">
        <f t="shared" si="36"/>
        <v>434.98345000000006</v>
      </c>
      <c r="F17" s="51">
        <f t="shared" si="12"/>
        <v>0.69240251771591199</v>
      </c>
      <c r="G17" s="70">
        <v>151.40807000000001</v>
      </c>
      <c r="H17" s="43">
        <v>48.127699999999997</v>
      </c>
      <c r="I17" s="51">
        <f t="shared" si="13"/>
        <v>0.31786746901931973</v>
      </c>
      <c r="J17" s="101">
        <v>0</v>
      </c>
      <c r="K17" s="43">
        <v>43.28304</v>
      </c>
      <c r="L17" s="51" t="str">
        <f t="shared" si="14"/>
        <v xml:space="preserve"> </v>
      </c>
      <c r="M17" s="70">
        <v>356.71530999999999</v>
      </c>
      <c r="N17" s="43">
        <v>300.46595000000002</v>
      </c>
      <c r="O17" s="51">
        <f t="shared" si="15"/>
        <v>0.84231301987010321</v>
      </c>
      <c r="P17" s="70"/>
      <c r="Q17" s="43"/>
      <c r="R17" s="51" t="str">
        <f>IF(Q17=0," ",IF(Q17/P17*100&gt;200,"св.200",Q17/P17))</f>
        <v xml:space="preserve"> </v>
      </c>
      <c r="S17" s="70">
        <v>4.8</v>
      </c>
      <c r="T17" s="43">
        <v>43.106760000000001</v>
      </c>
      <c r="U17" s="51" t="str">
        <f t="shared" si="27"/>
        <v>св.200</v>
      </c>
      <c r="V17" s="70"/>
      <c r="W17" s="43"/>
      <c r="X17" s="51" t="str">
        <f t="shared" si="17"/>
        <v xml:space="preserve"> </v>
      </c>
      <c r="Y17" s="42"/>
      <c r="Z17" s="43"/>
      <c r="AA17" s="51" t="str">
        <f t="shared" si="18"/>
        <v xml:space="preserve"> </v>
      </c>
      <c r="AB17" s="70">
        <v>115.3</v>
      </c>
      <c r="AC17" s="43"/>
      <c r="AD17" s="51">
        <f t="shared" si="19"/>
        <v>0</v>
      </c>
      <c r="AE17" s="70"/>
      <c r="AF17" s="43"/>
      <c r="AG17" s="53" t="str">
        <f t="shared" si="25"/>
        <v xml:space="preserve"> </v>
      </c>
      <c r="AH17" s="70"/>
      <c r="AI17" s="43"/>
      <c r="AJ17" s="53" t="str">
        <f t="shared" si="30"/>
        <v xml:space="preserve"> </v>
      </c>
      <c r="AK17" s="70"/>
      <c r="AL17" s="43"/>
      <c r="AM17" s="53" t="str">
        <f t="shared" si="20"/>
        <v xml:space="preserve"> </v>
      </c>
      <c r="AN17" s="70"/>
      <c r="AO17" s="43"/>
      <c r="AP17" s="53" t="str">
        <f t="shared" si="32"/>
        <v xml:space="preserve"> </v>
      </c>
      <c r="AQ17" s="70"/>
      <c r="AR17" s="43"/>
      <c r="AS17" s="53" t="str">
        <f t="shared" si="26"/>
        <v xml:space="preserve"> </v>
      </c>
      <c r="AT17" s="88">
        <f t="shared" si="34"/>
        <v>0</v>
      </c>
      <c r="AU17" s="100">
        <f t="shared" si="23"/>
        <v>0</v>
      </c>
      <c r="AV17" s="53" t="str">
        <f t="shared" si="24"/>
        <v xml:space="preserve"> </v>
      </c>
    </row>
    <row r="18" spans="1:49" s="18" customFormat="1" ht="15.75" x14ac:dyDescent="0.25">
      <c r="A18" s="68"/>
      <c r="B18" s="68">
        <v>5</v>
      </c>
      <c r="C18" s="69" t="s">
        <v>177</v>
      </c>
      <c r="D18" s="45">
        <f t="shared" si="21"/>
        <v>3665.9147199999998</v>
      </c>
      <c r="E18" s="43">
        <f t="shared" si="36"/>
        <v>6513.9973399999999</v>
      </c>
      <c r="F18" s="51">
        <f t="shared" si="12"/>
        <v>1.7769091311540386</v>
      </c>
      <c r="G18" s="70">
        <v>2070.4210699999999</v>
      </c>
      <c r="H18" s="43">
        <v>4811.1391299999996</v>
      </c>
      <c r="I18" s="51" t="str">
        <f t="shared" si="13"/>
        <v>св.200</v>
      </c>
      <c r="J18" s="101">
        <v>0</v>
      </c>
      <c r="K18" s="43">
        <v>142.36437000000001</v>
      </c>
      <c r="L18" s="51" t="str">
        <f t="shared" si="14"/>
        <v xml:space="preserve"> </v>
      </c>
      <c r="M18" s="70">
        <v>1312.7858200000001</v>
      </c>
      <c r="N18" s="43">
        <v>1081.6023</v>
      </c>
      <c r="O18" s="51">
        <f t="shared" si="15"/>
        <v>0.82389852443713929</v>
      </c>
      <c r="P18" s="70">
        <v>19.667189999999998</v>
      </c>
      <c r="Q18" s="43">
        <v>23.326090000000001</v>
      </c>
      <c r="R18" s="51">
        <f t="shared" si="16"/>
        <v>1.1860408121343213</v>
      </c>
      <c r="S18" s="70">
        <v>234.24276999999998</v>
      </c>
      <c r="T18" s="43">
        <v>343.81011999999998</v>
      </c>
      <c r="U18" s="51">
        <f t="shared" si="27"/>
        <v>1.4677512565275761</v>
      </c>
      <c r="V18" s="70"/>
      <c r="W18" s="43"/>
      <c r="X18" s="51" t="str">
        <f t="shared" si="17"/>
        <v xml:space="preserve"> </v>
      </c>
      <c r="Y18" s="42"/>
      <c r="Z18" s="43"/>
      <c r="AA18" s="51" t="str">
        <f t="shared" si="18"/>
        <v xml:space="preserve"> </v>
      </c>
      <c r="AB18" s="70">
        <v>28.027999999999999</v>
      </c>
      <c r="AC18" s="43">
        <v>103.694</v>
      </c>
      <c r="AD18" s="51" t="str">
        <f t="shared" si="19"/>
        <v>св.200</v>
      </c>
      <c r="AE18" s="70">
        <v>0.76987000000000005</v>
      </c>
      <c r="AF18" s="43">
        <v>8.0613299999999999</v>
      </c>
      <c r="AG18" s="53" t="str">
        <f t="shared" si="25"/>
        <v>св.200</v>
      </c>
      <c r="AH18" s="70">
        <v>0.59872000000000003</v>
      </c>
      <c r="AI18" s="43">
        <v>0.59872000000000003</v>
      </c>
      <c r="AJ18" s="53">
        <f t="shared" si="30"/>
        <v>1</v>
      </c>
      <c r="AK18" s="70"/>
      <c r="AL18" s="43">
        <v>7.2914599999999998</v>
      </c>
      <c r="AM18" s="53" t="str">
        <f t="shared" si="20"/>
        <v xml:space="preserve"> </v>
      </c>
      <c r="AN18" s="70"/>
      <c r="AO18" s="43"/>
      <c r="AP18" s="53" t="str">
        <f t="shared" si="32"/>
        <v xml:space="preserve"> </v>
      </c>
      <c r="AQ18" s="70"/>
      <c r="AR18" s="43"/>
      <c r="AS18" s="53" t="str">
        <f t="shared" si="26"/>
        <v xml:space="preserve"> </v>
      </c>
      <c r="AT18" s="88">
        <f t="shared" si="34"/>
        <v>0.17115000000000002</v>
      </c>
      <c r="AU18" s="100">
        <f t="shared" si="23"/>
        <v>0.17114999999999991</v>
      </c>
      <c r="AV18" s="53">
        <f t="shared" si="24"/>
        <v>0.99999999999999933</v>
      </c>
    </row>
    <row r="19" spans="1:49" s="18" customFormat="1" ht="15.75" x14ac:dyDescent="0.25">
      <c r="A19" s="68"/>
      <c r="B19" s="68">
        <v>6</v>
      </c>
      <c r="C19" s="69" t="s">
        <v>8</v>
      </c>
      <c r="D19" s="45">
        <f t="shared" si="21"/>
        <v>524.63565999999992</v>
      </c>
      <c r="E19" s="43">
        <f t="shared" si="36"/>
        <v>482.56527</v>
      </c>
      <c r="F19" s="51">
        <f t="shared" si="12"/>
        <v>0.91981027366687207</v>
      </c>
      <c r="G19" s="70">
        <v>355.86865999999998</v>
      </c>
      <c r="H19" s="43">
        <v>286.38229999999999</v>
      </c>
      <c r="I19" s="51">
        <f t="shared" si="13"/>
        <v>0.80474155830412264</v>
      </c>
      <c r="J19" s="101">
        <v>0</v>
      </c>
      <c r="K19" s="43">
        <v>10.603440000000001</v>
      </c>
      <c r="L19" s="51" t="str">
        <f t="shared" si="14"/>
        <v xml:space="preserve"> </v>
      </c>
      <c r="M19" s="70">
        <v>116.4821</v>
      </c>
      <c r="N19" s="43">
        <v>120.98785000000001</v>
      </c>
      <c r="O19" s="51">
        <f t="shared" si="15"/>
        <v>1.0386819090658566</v>
      </c>
      <c r="P19" s="70">
        <v>0.06</v>
      </c>
      <c r="Q19" s="43">
        <v>0.12</v>
      </c>
      <c r="R19" s="51">
        <f t="shared" si="16"/>
        <v>2</v>
      </c>
      <c r="S19" s="70">
        <v>7.9443199999999994</v>
      </c>
      <c r="T19" s="43">
        <v>17.215319999999998</v>
      </c>
      <c r="U19" s="51" t="str">
        <f t="shared" si="27"/>
        <v>св.200</v>
      </c>
      <c r="V19" s="70"/>
      <c r="W19" s="43"/>
      <c r="X19" s="51" t="str">
        <f t="shared" si="17"/>
        <v xml:space="preserve"> </v>
      </c>
      <c r="Y19" s="42"/>
      <c r="Z19" s="43"/>
      <c r="AA19" s="51" t="str">
        <f t="shared" si="18"/>
        <v xml:space="preserve"> </v>
      </c>
      <c r="AB19" s="70">
        <v>44.261160000000004</v>
      </c>
      <c r="AC19" s="43">
        <v>44.261160000000004</v>
      </c>
      <c r="AD19" s="51">
        <f t="shared" si="19"/>
        <v>1</v>
      </c>
      <c r="AE19" s="70">
        <v>1.9420000000000003E-2</v>
      </c>
      <c r="AF19" s="43">
        <v>2.9951999999999996</v>
      </c>
      <c r="AG19" s="53" t="str">
        <f t="shared" si="25"/>
        <v>св.200</v>
      </c>
      <c r="AH19" s="70"/>
      <c r="AI19" s="43"/>
      <c r="AJ19" s="53" t="str">
        <f t="shared" si="30"/>
        <v xml:space="preserve"> </v>
      </c>
      <c r="AK19" s="70"/>
      <c r="AL19" s="43">
        <v>2.9757800000000003</v>
      </c>
      <c r="AM19" s="53" t="str">
        <f t="shared" si="20"/>
        <v xml:space="preserve"> </v>
      </c>
      <c r="AN19" s="70"/>
      <c r="AO19" s="43"/>
      <c r="AP19" s="53" t="str">
        <f t="shared" si="32"/>
        <v xml:space="preserve"> </v>
      </c>
      <c r="AQ19" s="70"/>
      <c r="AR19" s="43"/>
      <c r="AS19" s="53" t="str">
        <f t="shared" si="26"/>
        <v xml:space="preserve"> </v>
      </c>
      <c r="AT19" s="88">
        <f t="shared" si="34"/>
        <v>1.9420000000000003E-2</v>
      </c>
      <c r="AU19" s="100">
        <f t="shared" si="23"/>
        <v>1.9419999999999327E-2</v>
      </c>
      <c r="AV19" s="53">
        <f t="shared" si="24"/>
        <v>0.99999999999996514</v>
      </c>
    </row>
    <row r="20" spans="1:49" s="18" customFormat="1" ht="15.75" x14ac:dyDescent="0.25">
      <c r="A20" s="68"/>
      <c r="B20" s="68">
        <v>7</v>
      </c>
      <c r="C20" s="69" t="s">
        <v>9</v>
      </c>
      <c r="D20" s="45">
        <f t="shared" si="21"/>
        <v>801.13493000000005</v>
      </c>
      <c r="E20" s="43">
        <f t="shared" si="36"/>
        <v>906.83390000000009</v>
      </c>
      <c r="F20" s="51">
        <f t="shared" si="12"/>
        <v>1.1319365390796279</v>
      </c>
      <c r="G20" s="70">
        <v>419.24905999999999</v>
      </c>
      <c r="H20" s="43">
        <v>307.75358</v>
      </c>
      <c r="I20" s="51">
        <f t="shared" si="13"/>
        <v>0.73405908173055889</v>
      </c>
      <c r="J20" s="101">
        <v>0</v>
      </c>
      <c r="K20" s="43">
        <v>59.796529999999997</v>
      </c>
      <c r="L20" s="51" t="str">
        <f t="shared" si="14"/>
        <v xml:space="preserve"> </v>
      </c>
      <c r="M20" s="70">
        <v>357.81628000000001</v>
      </c>
      <c r="N20" s="43">
        <v>321.36034999999998</v>
      </c>
      <c r="O20" s="51">
        <f t="shared" si="15"/>
        <v>0.89811550776839999</v>
      </c>
      <c r="P20" s="70">
        <v>4.55375</v>
      </c>
      <c r="Q20" s="43">
        <v>177.35014999999999</v>
      </c>
      <c r="R20" s="51" t="str">
        <f t="shared" si="16"/>
        <v>св.200</v>
      </c>
      <c r="S20" s="70">
        <v>19.515840000000001</v>
      </c>
      <c r="T20" s="43">
        <v>40.57329</v>
      </c>
      <c r="U20" s="51" t="str">
        <f>IF(T20=0," ",IF(T20/S20*100&gt;200,"св.200",T20/S20))</f>
        <v>св.200</v>
      </c>
      <c r="V20" s="70"/>
      <c r="W20" s="43"/>
      <c r="X20" s="51" t="str">
        <f t="shared" si="17"/>
        <v xml:space="preserve"> </v>
      </c>
      <c r="Y20" s="42"/>
      <c r="Z20" s="43"/>
      <c r="AA20" s="51" t="str">
        <f t="shared" si="18"/>
        <v xml:space="preserve"> </v>
      </c>
      <c r="AB20" s="89"/>
      <c r="AC20" s="43"/>
      <c r="AD20" s="51" t="str">
        <f t="shared" si="19"/>
        <v xml:space="preserve"> </v>
      </c>
      <c r="AE20" s="70"/>
      <c r="AF20" s="43"/>
      <c r="AG20" s="53" t="str">
        <f t="shared" si="25"/>
        <v xml:space="preserve"> </v>
      </c>
      <c r="AH20" s="70"/>
      <c r="AI20" s="43"/>
      <c r="AJ20" s="53" t="str">
        <f t="shared" si="30"/>
        <v xml:space="preserve"> </v>
      </c>
      <c r="AK20" s="70"/>
      <c r="AL20" s="43"/>
      <c r="AM20" s="53" t="str">
        <f t="shared" si="20"/>
        <v xml:space="preserve"> </v>
      </c>
      <c r="AN20" s="70"/>
      <c r="AO20" s="43"/>
      <c r="AP20" s="53" t="str">
        <f>IF(AO20=0," ",IF(AO20/AN20*100&gt;200,"св.200",AO20/AN20))</f>
        <v xml:space="preserve"> </v>
      </c>
      <c r="AQ20" s="70"/>
      <c r="AR20" s="43"/>
      <c r="AS20" s="53" t="str">
        <f t="shared" si="26"/>
        <v xml:space="preserve"> </v>
      </c>
      <c r="AT20" s="88">
        <f t="shared" si="34"/>
        <v>0</v>
      </c>
      <c r="AU20" s="100">
        <f t="shared" si="23"/>
        <v>0</v>
      </c>
      <c r="AV20" s="53" t="str">
        <f t="shared" si="24"/>
        <v xml:space="preserve"> </v>
      </c>
    </row>
    <row r="21" spans="1:49" s="18" customFormat="1" ht="15.75" x14ac:dyDescent="0.25">
      <c r="A21" s="68"/>
      <c r="B21" s="68">
        <v>8</v>
      </c>
      <c r="C21" s="69" t="s">
        <v>166</v>
      </c>
      <c r="D21" s="45">
        <f t="shared" si="21"/>
        <v>1137.1158499999999</v>
      </c>
      <c r="E21" s="43">
        <f t="shared" si="36"/>
        <v>910.65335999999991</v>
      </c>
      <c r="F21" s="51">
        <f t="shared" si="12"/>
        <v>0.80084483916040738</v>
      </c>
      <c r="G21" s="70">
        <v>963.94826</v>
      </c>
      <c r="H21" s="43">
        <v>498.87665999999996</v>
      </c>
      <c r="I21" s="51">
        <f t="shared" si="13"/>
        <v>0.51753468593843399</v>
      </c>
      <c r="J21" s="101">
        <v>0</v>
      </c>
      <c r="K21" s="43">
        <v>29.898199999999999</v>
      </c>
      <c r="L21" s="51" t="str">
        <f t="shared" si="14"/>
        <v xml:space="preserve"> </v>
      </c>
      <c r="M21" s="70">
        <v>131.86702</v>
      </c>
      <c r="N21" s="43">
        <v>130.96233999999998</v>
      </c>
      <c r="O21" s="51">
        <f t="shared" si="15"/>
        <v>0.99313945215414734</v>
      </c>
      <c r="P21" s="70"/>
      <c r="Q21" s="43">
        <v>5.8627000000000002</v>
      </c>
      <c r="R21" s="51" t="str">
        <f t="shared" si="16"/>
        <v xml:space="preserve"> </v>
      </c>
      <c r="S21" s="70">
        <v>32.664090000000002</v>
      </c>
      <c r="T21" s="43">
        <v>87.952649999999991</v>
      </c>
      <c r="U21" s="51" t="str">
        <f t="shared" si="27"/>
        <v>св.200</v>
      </c>
      <c r="V21" s="70"/>
      <c r="W21" s="43"/>
      <c r="X21" s="51" t="str">
        <f t="shared" si="17"/>
        <v xml:space="preserve"> </v>
      </c>
      <c r="Y21" s="42"/>
      <c r="Z21" s="43"/>
      <c r="AA21" s="51" t="str">
        <f t="shared" si="18"/>
        <v xml:space="preserve"> </v>
      </c>
      <c r="AB21" s="70"/>
      <c r="AC21" s="43">
        <v>148.37299999999999</v>
      </c>
      <c r="AD21" s="51" t="str">
        <f t="shared" si="19"/>
        <v xml:space="preserve"> </v>
      </c>
      <c r="AE21" s="70">
        <v>8.6364799999999988</v>
      </c>
      <c r="AF21" s="43">
        <v>8.7278099999999998</v>
      </c>
      <c r="AG21" s="53">
        <f t="shared" si="25"/>
        <v>1.0105749101485793</v>
      </c>
      <c r="AH21" s="70">
        <v>6.7320000000000002</v>
      </c>
      <c r="AI21" s="43">
        <v>6.7320000000000002</v>
      </c>
      <c r="AJ21" s="53">
        <f t="shared" si="30"/>
        <v>1</v>
      </c>
      <c r="AK21" s="70"/>
      <c r="AL21" s="43">
        <v>1.2999999999999999E-2</v>
      </c>
      <c r="AM21" s="53" t="str">
        <f t="shared" si="20"/>
        <v xml:space="preserve"> </v>
      </c>
      <c r="AN21" s="70">
        <v>0.93788000000000005</v>
      </c>
      <c r="AO21" s="43">
        <v>0.93788000000000005</v>
      </c>
      <c r="AP21" s="53">
        <f t="shared" si="32"/>
        <v>1</v>
      </c>
      <c r="AQ21" s="70"/>
      <c r="AR21" s="43"/>
      <c r="AS21" s="53" t="str">
        <f t="shared" si="26"/>
        <v xml:space="preserve"> </v>
      </c>
      <c r="AT21" s="88">
        <f t="shared" si="34"/>
        <v>0.96659999999999857</v>
      </c>
      <c r="AU21" s="100">
        <f t="shared" si="23"/>
        <v>1.0449299999999997</v>
      </c>
      <c r="AV21" s="53">
        <f t="shared" si="24"/>
        <v>1.0810366232153954</v>
      </c>
    </row>
    <row r="22" spans="1:49" s="18" customFormat="1" ht="15.75" x14ac:dyDescent="0.25">
      <c r="A22" s="68"/>
      <c r="B22" s="68">
        <v>9</v>
      </c>
      <c r="C22" s="69" t="s">
        <v>10</v>
      </c>
      <c r="D22" s="45">
        <f t="shared" si="21"/>
        <v>1412.2838599999995</v>
      </c>
      <c r="E22" s="43">
        <f t="shared" si="36"/>
        <v>1583.5222199999998</v>
      </c>
      <c r="F22" s="51">
        <f t="shared" si="12"/>
        <v>1.1212492508411165</v>
      </c>
      <c r="G22" s="70">
        <v>1216.4234099999999</v>
      </c>
      <c r="H22" s="43">
        <v>1325.32053</v>
      </c>
      <c r="I22" s="51">
        <f t="shared" si="13"/>
        <v>1.08952238102685</v>
      </c>
      <c r="J22" s="101">
        <v>0</v>
      </c>
      <c r="K22" s="43">
        <v>25.900020000000001</v>
      </c>
      <c r="L22" s="51" t="str">
        <f t="shared" si="14"/>
        <v xml:space="preserve"> </v>
      </c>
      <c r="M22" s="70">
        <v>135.18473999999998</v>
      </c>
      <c r="N22" s="43">
        <v>125.08349000000001</v>
      </c>
      <c r="O22" s="51">
        <f t="shared" si="15"/>
        <v>0.92527817858731709</v>
      </c>
      <c r="P22" s="70">
        <v>1.1000000000000001</v>
      </c>
      <c r="Q22" s="43">
        <v>1.1000000000000001</v>
      </c>
      <c r="R22" s="51">
        <f t="shared" si="16"/>
        <v>1</v>
      </c>
      <c r="S22" s="70">
        <v>59.329900000000002</v>
      </c>
      <c r="T22" s="43">
        <v>105.73407</v>
      </c>
      <c r="U22" s="51">
        <f t="shared" si="27"/>
        <v>1.782138011356837</v>
      </c>
      <c r="V22" s="70"/>
      <c r="W22" s="43"/>
      <c r="X22" s="51" t="str">
        <f t="shared" si="17"/>
        <v xml:space="preserve"> </v>
      </c>
      <c r="Y22" s="42"/>
      <c r="Z22" s="43"/>
      <c r="AA22" s="51" t="str">
        <f t="shared" si="18"/>
        <v xml:space="preserve"> </v>
      </c>
      <c r="AB22" s="70"/>
      <c r="AC22" s="43"/>
      <c r="AD22" s="51" t="str">
        <f t="shared" si="19"/>
        <v xml:space="preserve"> </v>
      </c>
      <c r="AE22" s="70">
        <v>0.24581</v>
      </c>
      <c r="AF22" s="43">
        <v>0.38411000000000001</v>
      </c>
      <c r="AG22" s="53">
        <f t="shared" si="25"/>
        <v>1.5626296733249259</v>
      </c>
      <c r="AH22" s="70"/>
      <c r="AI22" s="43"/>
      <c r="AJ22" s="53" t="str">
        <f t="shared" si="30"/>
        <v xml:space="preserve"> </v>
      </c>
      <c r="AK22" s="70"/>
      <c r="AL22" s="43">
        <v>0.13830000000000001</v>
      </c>
      <c r="AM22" s="53" t="str">
        <f t="shared" si="20"/>
        <v xml:space="preserve"> </v>
      </c>
      <c r="AN22" s="70">
        <v>0.23837</v>
      </c>
      <c r="AO22" s="43">
        <v>0.23837</v>
      </c>
      <c r="AP22" s="53">
        <f t="shared" si="32"/>
        <v>1</v>
      </c>
      <c r="AQ22" s="70">
        <v>7.4400000000000004E-3</v>
      </c>
      <c r="AR22" s="43">
        <v>7.4400000000000004E-3</v>
      </c>
      <c r="AS22" s="53">
        <f t="shared" si="26"/>
        <v>1</v>
      </c>
      <c r="AT22" s="88">
        <f t="shared" si="34"/>
        <v>0</v>
      </c>
      <c r="AU22" s="100">
        <f t="shared" si="23"/>
        <v>0</v>
      </c>
      <c r="AV22" s="53" t="str">
        <f t="shared" si="24"/>
        <v xml:space="preserve"> </v>
      </c>
    </row>
    <row r="23" spans="1:49" s="18" customFormat="1" ht="15.75" x14ac:dyDescent="0.25">
      <c r="A23" s="68"/>
      <c r="B23" s="68">
        <v>10</v>
      </c>
      <c r="C23" s="69" t="s">
        <v>11</v>
      </c>
      <c r="D23" s="45">
        <f t="shared" si="21"/>
        <v>46.774539999999995</v>
      </c>
      <c r="E23" s="43">
        <f t="shared" si="36"/>
        <v>192.39143000000001</v>
      </c>
      <c r="F23" s="51" t="str">
        <f t="shared" si="12"/>
        <v>св.200</v>
      </c>
      <c r="G23" s="70">
        <v>33.513129999999997</v>
      </c>
      <c r="H23" s="43">
        <v>112.04615</v>
      </c>
      <c r="I23" s="51" t="str">
        <f t="shared" si="13"/>
        <v>св.200</v>
      </c>
      <c r="J23" s="101">
        <v>0</v>
      </c>
      <c r="K23" s="43">
        <v>34.930800000000005</v>
      </c>
      <c r="L23" s="51" t="str">
        <f t="shared" si="14"/>
        <v xml:space="preserve"> </v>
      </c>
      <c r="M23" s="70">
        <v>8.4354099999999992</v>
      </c>
      <c r="N23" s="43">
        <v>7.7179799999999998</v>
      </c>
      <c r="O23" s="51">
        <f t="shared" si="15"/>
        <v>0.91495019210684492</v>
      </c>
      <c r="P23" s="70"/>
      <c r="Q23" s="43">
        <v>30.959</v>
      </c>
      <c r="R23" s="51" t="str">
        <f t="shared" si="16"/>
        <v xml:space="preserve"> </v>
      </c>
      <c r="S23" s="70">
        <v>4.8259999999999996</v>
      </c>
      <c r="T23" s="43">
        <v>6.7374999999999998</v>
      </c>
      <c r="U23" s="51">
        <f t="shared" si="27"/>
        <v>1.3960837132200581</v>
      </c>
      <c r="V23" s="70"/>
      <c r="W23" s="43"/>
      <c r="X23" s="51" t="str">
        <f t="shared" si="17"/>
        <v xml:space="preserve"> </v>
      </c>
      <c r="Y23" s="42"/>
      <c r="Z23" s="43"/>
      <c r="AA23" s="51" t="str">
        <f t="shared" si="18"/>
        <v xml:space="preserve"> </v>
      </c>
      <c r="AB23" s="70"/>
      <c r="AC23" s="43"/>
      <c r="AD23" s="51" t="str">
        <f t="shared" si="19"/>
        <v xml:space="preserve"> </v>
      </c>
      <c r="AE23" s="70"/>
      <c r="AF23" s="43"/>
      <c r="AG23" s="53" t="str">
        <f t="shared" si="25"/>
        <v xml:space="preserve"> </v>
      </c>
      <c r="AH23" s="70"/>
      <c r="AI23" s="43"/>
      <c r="AJ23" s="53" t="str">
        <f t="shared" si="30"/>
        <v xml:space="preserve"> </v>
      </c>
      <c r="AK23" s="70"/>
      <c r="AL23" s="43"/>
      <c r="AM23" s="53" t="str">
        <f t="shared" si="20"/>
        <v xml:space="preserve"> </v>
      </c>
      <c r="AN23" s="70"/>
      <c r="AO23" s="43"/>
      <c r="AP23" s="53" t="str">
        <f t="shared" si="32"/>
        <v xml:space="preserve"> </v>
      </c>
      <c r="AQ23" s="70"/>
      <c r="AR23" s="43"/>
      <c r="AS23" s="53" t="str">
        <f t="shared" si="26"/>
        <v xml:space="preserve"> </v>
      </c>
      <c r="AT23" s="88">
        <f t="shared" si="34"/>
        <v>0</v>
      </c>
      <c r="AU23" s="100">
        <f t="shared" si="23"/>
        <v>0</v>
      </c>
      <c r="AV23" s="53" t="str">
        <f t="shared" si="24"/>
        <v xml:space="preserve"> </v>
      </c>
    </row>
    <row r="24" spans="1:49" s="18" customFormat="1" ht="15.75" x14ac:dyDescent="0.25">
      <c r="A24" s="68"/>
      <c r="B24" s="68">
        <v>11</v>
      </c>
      <c r="C24" s="69" t="s">
        <v>12</v>
      </c>
      <c r="D24" s="45">
        <f>G24+M24+J24+P24+S24+V24+Y24+AB24+AE24</f>
        <v>152.46194000000003</v>
      </c>
      <c r="E24" s="43">
        <f t="shared" si="36"/>
        <v>192.13470000000001</v>
      </c>
      <c r="F24" s="51">
        <f t="shared" si="12"/>
        <v>1.260214188537808</v>
      </c>
      <c r="G24" s="70">
        <v>53.676600000000001</v>
      </c>
      <c r="H24" s="43">
        <v>59.240220000000001</v>
      </c>
      <c r="I24" s="51">
        <f t="shared" si="13"/>
        <v>1.1036507528420205</v>
      </c>
      <c r="J24" s="101">
        <v>0</v>
      </c>
      <c r="K24" s="43">
        <v>18.860139999999998</v>
      </c>
      <c r="L24" s="51" t="str">
        <f t="shared" si="14"/>
        <v xml:space="preserve"> </v>
      </c>
      <c r="M24" s="70">
        <v>75.667000000000002</v>
      </c>
      <c r="N24" s="43">
        <v>71.251000000000005</v>
      </c>
      <c r="O24" s="51">
        <f t="shared" si="15"/>
        <v>0.94163902361663609</v>
      </c>
      <c r="P24" s="70"/>
      <c r="Q24" s="43"/>
      <c r="R24" s="51" t="str">
        <f t="shared" si="16"/>
        <v xml:space="preserve"> </v>
      </c>
      <c r="S24" s="70">
        <v>22.231860000000001</v>
      </c>
      <c r="T24" s="43">
        <v>41.896860000000004</v>
      </c>
      <c r="U24" s="51">
        <f t="shared" si="27"/>
        <v>1.8845413744059203</v>
      </c>
      <c r="V24" s="70"/>
      <c r="W24" s="43"/>
      <c r="X24" s="51" t="str">
        <f>IF(W24=0," ",IF(W24/V24*100&gt;200,"св.200",W24/V24))</f>
        <v xml:space="preserve"> </v>
      </c>
      <c r="Y24" s="42"/>
      <c r="Z24" s="43"/>
      <c r="AA24" s="51" t="str">
        <f t="shared" si="18"/>
        <v xml:space="preserve"> </v>
      </c>
      <c r="AB24" s="70"/>
      <c r="AC24" s="43"/>
      <c r="AD24" s="51" t="str">
        <f t="shared" si="19"/>
        <v xml:space="preserve"> </v>
      </c>
      <c r="AE24" s="70">
        <v>0.88648000000000005</v>
      </c>
      <c r="AF24" s="43">
        <v>0.88648000000000005</v>
      </c>
      <c r="AG24" s="53">
        <f t="shared" si="25"/>
        <v>1</v>
      </c>
      <c r="AH24" s="70"/>
      <c r="AI24" s="43"/>
      <c r="AJ24" s="53" t="str">
        <f t="shared" si="30"/>
        <v xml:space="preserve"> </v>
      </c>
      <c r="AK24" s="70"/>
      <c r="AL24" s="43"/>
      <c r="AM24" s="53" t="str">
        <f t="shared" si="20"/>
        <v xml:space="preserve"> </v>
      </c>
      <c r="AN24" s="70"/>
      <c r="AO24" s="43"/>
      <c r="AP24" s="53" t="str">
        <f t="shared" si="32"/>
        <v xml:space="preserve"> </v>
      </c>
      <c r="AQ24" s="70"/>
      <c r="AR24" s="43"/>
      <c r="AS24" s="53" t="str">
        <f t="shared" si="26"/>
        <v xml:space="preserve"> </v>
      </c>
      <c r="AT24" s="88">
        <f t="shared" si="34"/>
        <v>0.88648000000000005</v>
      </c>
      <c r="AU24" s="100">
        <f t="shared" si="34"/>
        <v>0.88648000000000005</v>
      </c>
      <c r="AV24" s="53">
        <f t="shared" si="24"/>
        <v>1</v>
      </c>
    </row>
    <row r="25" spans="1:49" s="18" customFormat="1" ht="15.75" x14ac:dyDescent="0.25">
      <c r="A25" s="68"/>
      <c r="B25" s="68">
        <v>12</v>
      </c>
      <c r="C25" s="69" t="s">
        <v>13</v>
      </c>
      <c r="D25" s="45">
        <f t="shared" si="21"/>
        <v>81.787869999999998</v>
      </c>
      <c r="E25" s="43">
        <f t="shared" si="36"/>
        <v>182.48385999999999</v>
      </c>
      <c r="F25" s="51" t="str">
        <f t="shared" si="12"/>
        <v>св.200</v>
      </c>
      <c r="G25" s="70">
        <v>31.3446</v>
      </c>
      <c r="H25" s="43">
        <v>112.97815</v>
      </c>
      <c r="I25" s="51" t="str">
        <f t="shared" si="13"/>
        <v>св.200</v>
      </c>
      <c r="J25" s="101">
        <v>0</v>
      </c>
      <c r="K25" s="43">
        <v>17.643439999999998</v>
      </c>
      <c r="L25" s="51" t="str">
        <f t="shared" si="14"/>
        <v xml:space="preserve"> </v>
      </c>
      <c r="M25" s="70">
        <v>45.643000000000001</v>
      </c>
      <c r="N25" s="43">
        <v>46.29</v>
      </c>
      <c r="O25" s="51">
        <f t="shared" si="15"/>
        <v>1.0141752294984991</v>
      </c>
      <c r="P25" s="70"/>
      <c r="Q25" s="43"/>
      <c r="R25" s="51" t="str">
        <f t="shared" si="16"/>
        <v xml:space="preserve"> </v>
      </c>
      <c r="S25" s="70">
        <v>4.8</v>
      </c>
      <c r="T25" s="43">
        <v>5.5720000000000001</v>
      </c>
      <c r="U25" s="51">
        <f t="shared" si="27"/>
        <v>1.1608333333333334</v>
      </c>
      <c r="V25" s="70"/>
      <c r="W25" s="43"/>
      <c r="X25" s="51" t="str">
        <f t="shared" si="17"/>
        <v xml:space="preserve"> </v>
      </c>
      <c r="Y25" s="42"/>
      <c r="Z25" s="43"/>
      <c r="AA25" s="51" t="str">
        <f t="shared" si="18"/>
        <v xml:space="preserve"> </v>
      </c>
      <c r="AB25" s="70"/>
      <c r="AC25" s="43"/>
      <c r="AD25" s="51" t="str">
        <f t="shared" si="19"/>
        <v xml:space="preserve"> </v>
      </c>
      <c r="AE25" s="70">
        <v>2.7E-4</v>
      </c>
      <c r="AF25" s="43">
        <v>2.7E-4</v>
      </c>
      <c r="AG25" s="53">
        <f t="shared" si="25"/>
        <v>1</v>
      </c>
      <c r="AH25" s="70"/>
      <c r="AI25" s="43"/>
      <c r="AJ25" s="53" t="str">
        <f t="shared" si="30"/>
        <v xml:space="preserve"> </v>
      </c>
      <c r="AK25" s="70"/>
      <c r="AL25" s="43"/>
      <c r="AM25" s="53" t="str">
        <f t="shared" si="20"/>
        <v xml:space="preserve"> </v>
      </c>
      <c r="AN25" s="70"/>
      <c r="AO25" s="43"/>
      <c r="AP25" s="53" t="str">
        <f t="shared" si="32"/>
        <v xml:space="preserve"> </v>
      </c>
      <c r="AQ25" s="70"/>
      <c r="AR25" s="43"/>
      <c r="AS25" s="53" t="str">
        <f t="shared" si="26"/>
        <v xml:space="preserve"> </v>
      </c>
      <c r="AT25" s="88">
        <f t="shared" si="34"/>
        <v>2.7E-4</v>
      </c>
      <c r="AU25" s="100">
        <f t="shared" si="34"/>
        <v>2.7E-4</v>
      </c>
      <c r="AV25" s="53">
        <f t="shared" si="24"/>
        <v>1</v>
      </c>
    </row>
    <row r="26" spans="1:49" s="18" customFormat="1" ht="15.75" x14ac:dyDescent="0.25">
      <c r="A26" s="68"/>
      <c r="B26" s="68">
        <v>13</v>
      </c>
      <c r="C26" s="69" t="s">
        <v>176</v>
      </c>
      <c r="D26" s="45">
        <f t="shared" si="21"/>
        <v>618.62241999999992</v>
      </c>
      <c r="E26" s="43">
        <f t="shared" si="36"/>
        <v>673.81453999999985</v>
      </c>
      <c r="F26" s="51">
        <f t="shared" si="12"/>
        <v>1.0892177816639752</v>
      </c>
      <c r="G26" s="70">
        <v>255.56289999999998</v>
      </c>
      <c r="H26" s="43">
        <v>265.57751999999999</v>
      </c>
      <c r="I26" s="51">
        <f t="shared" si="13"/>
        <v>1.0391865172918291</v>
      </c>
      <c r="J26" s="101">
        <v>0</v>
      </c>
      <c r="K26" s="43">
        <v>95.605100000000007</v>
      </c>
      <c r="L26" s="51" t="str">
        <f t="shared" si="14"/>
        <v xml:space="preserve"> </v>
      </c>
      <c r="M26" s="70">
        <v>336.94022999999999</v>
      </c>
      <c r="N26" s="43">
        <v>240.93789000000001</v>
      </c>
      <c r="O26" s="51">
        <f t="shared" si="15"/>
        <v>0.7150760536965266</v>
      </c>
      <c r="P26" s="70"/>
      <c r="Q26" s="43">
        <v>4.5884999999999998</v>
      </c>
      <c r="R26" s="51" t="str">
        <f t="shared" si="16"/>
        <v xml:space="preserve"> </v>
      </c>
      <c r="S26" s="70">
        <v>26.118599999999997</v>
      </c>
      <c r="T26" s="43">
        <v>67.104839999999996</v>
      </c>
      <c r="U26" s="51" t="str">
        <f>IF(T26=0," ",IF(T26/S26*100&gt;200,"св.200",T26/S26))</f>
        <v>св.200</v>
      </c>
      <c r="V26" s="70"/>
      <c r="W26" s="43"/>
      <c r="X26" s="51" t="str">
        <f t="shared" si="17"/>
        <v xml:space="preserve"> </v>
      </c>
      <c r="Y26" s="42"/>
      <c r="Z26" s="43"/>
      <c r="AA26" s="51" t="str">
        <f t="shared" si="18"/>
        <v xml:space="preserve"> </v>
      </c>
      <c r="AB26" s="70"/>
      <c r="AC26" s="43"/>
      <c r="AD26" s="51" t="str">
        <f t="shared" si="19"/>
        <v xml:space="preserve"> </v>
      </c>
      <c r="AE26" s="70">
        <v>6.8999999999999997E-4</v>
      </c>
      <c r="AF26" s="43">
        <v>6.8999999999999997E-4</v>
      </c>
      <c r="AG26" s="53">
        <f t="shared" si="25"/>
        <v>1</v>
      </c>
      <c r="AH26" s="70"/>
      <c r="AI26" s="43"/>
      <c r="AJ26" s="53" t="str">
        <f t="shared" si="30"/>
        <v xml:space="preserve"> </v>
      </c>
      <c r="AK26" s="70"/>
      <c r="AL26" s="43"/>
      <c r="AM26" s="53" t="str">
        <f>IF(AL26=0," ",IF(AL26/AK26*100&gt;200,"св.200",AL26/AK26))</f>
        <v xml:space="preserve"> </v>
      </c>
      <c r="AN26" s="70"/>
      <c r="AO26" s="43"/>
      <c r="AP26" s="53" t="str">
        <f t="shared" si="32"/>
        <v xml:space="preserve"> </v>
      </c>
      <c r="AQ26" s="70"/>
      <c r="AR26" s="43"/>
      <c r="AS26" s="53" t="str">
        <f t="shared" si="26"/>
        <v xml:space="preserve"> </v>
      </c>
      <c r="AT26" s="88">
        <f t="shared" si="34"/>
        <v>6.8999999999999997E-4</v>
      </c>
      <c r="AU26" s="100">
        <f t="shared" si="34"/>
        <v>6.8999999999999997E-4</v>
      </c>
      <c r="AV26" s="53">
        <f t="shared" si="24"/>
        <v>1</v>
      </c>
    </row>
    <row r="27" spans="1:49" s="18" customFormat="1" ht="15.75" x14ac:dyDescent="0.25">
      <c r="A27" s="68"/>
      <c r="B27" s="68">
        <v>14</v>
      </c>
      <c r="C27" s="69" t="s">
        <v>14</v>
      </c>
      <c r="D27" s="45">
        <f t="shared" si="21"/>
        <v>261.24639999999999</v>
      </c>
      <c r="E27" s="43">
        <f t="shared" si="36"/>
        <v>245.38634999999996</v>
      </c>
      <c r="F27" s="51">
        <f t="shared" si="12"/>
        <v>0.93929083807470637</v>
      </c>
      <c r="G27" s="70">
        <v>87.718699999999998</v>
      </c>
      <c r="H27" s="43">
        <v>46.676089999999995</v>
      </c>
      <c r="I27" s="51">
        <f t="shared" si="13"/>
        <v>0.53211105499739508</v>
      </c>
      <c r="J27" s="101">
        <v>0</v>
      </c>
      <c r="K27" s="43">
        <v>19.38156</v>
      </c>
      <c r="L27" s="51" t="str">
        <f t="shared" si="14"/>
        <v xml:space="preserve"> </v>
      </c>
      <c r="M27" s="70">
        <v>159.31715</v>
      </c>
      <c r="N27" s="43">
        <v>160.98714999999999</v>
      </c>
      <c r="O27" s="51">
        <f t="shared" si="15"/>
        <v>1.0104822362187622</v>
      </c>
      <c r="P27" s="70"/>
      <c r="Q27" s="43"/>
      <c r="R27" s="51" t="str">
        <f t="shared" si="16"/>
        <v xml:space="preserve"> </v>
      </c>
      <c r="S27" s="70">
        <v>14.194799999999999</v>
      </c>
      <c r="T27" s="43">
        <v>18.325800000000001</v>
      </c>
      <c r="U27" s="51">
        <f>IF(T27=0," ",IF(T27/S27*100&gt;200,"св.200",T27/S27))</f>
        <v>1.291022064417956</v>
      </c>
      <c r="V27" s="70"/>
      <c r="W27" s="43"/>
      <c r="X27" s="51" t="str">
        <f t="shared" si="17"/>
        <v xml:space="preserve"> </v>
      </c>
      <c r="Y27" s="42"/>
      <c r="Z27" s="43"/>
      <c r="AA27" s="51" t="str">
        <f t="shared" si="18"/>
        <v xml:space="preserve"> </v>
      </c>
      <c r="AB27" s="70"/>
      <c r="AC27" s="43"/>
      <c r="AD27" s="51" t="str">
        <f t="shared" si="19"/>
        <v xml:space="preserve"> </v>
      </c>
      <c r="AE27" s="70">
        <v>1.575E-2</v>
      </c>
      <c r="AF27" s="43">
        <v>1.575E-2</v>
      </c>
      <c r="AG27" s="53">
        <f t="shared" si="25"/>
        <v>1</v>
      </c>
      <c r="AH27" s="70"/>
      <c r="AI27" s="43"/>
      <c r="AJ27" s="53" t="str">
        <f t="shared" si="30"/>
        <v xml:space="preserve"> </v>
      </c>
      <c r="AK27" s="70"/>
      <c r="AL27" s="43"/>
      <c r="AM27" s="53" t="str">
        <f t="shared" si="20"/>
        <v xml:space="preserve"> </v>
      </c>
      <c r="AN27" s="70"/>
      <c r="AO27" s="43"/>
      <c r="AP27" s="53" t="str">
        <f t="shared" si="32"/>
        <v xml:space="preserve"> </v>
      </c>
      <c r="AQ27" s="70">
        <v>3.9700000000000004E-3</v>
      </c>
      <c r="AR27" s="43">
        <v>3.9700000000000004E-3</v>
      </c>
      <c r="AS27" s="53">
        <f t="shared" si="26"/>
        <v>1</v>
      </c>
      <c r="AT27" s="88">
        <f t="shared" si="34"/>
        <v>1.1779999999999999E-2</v>
      </c>
      <c r="AU27" s="100">
        <f t="shared" si="34"/>
        <v>1.1779999999999999E-2</v>
      </c>
      <c r="AV27" s="53">
        <f t="shared" si="24"/>
        <v>1</v>
      </c>
    </row>
    <row r="28" spans="1:49" s="18" customFormat="1" ht="15.75" x14ac:dyDescent="0.25">
      <c r="A28" s="68"/>
      <c r="B28" s="68">
        <v>15</v>
      </c>
      <c r="C28" s="69" t="s">
        <v>152</v>
      </c>
      <c r="D28" s="45">
        <f t="shared" si="21"/>
        <v>4820.1514299999999</v>
      </c>
      <c r="E28" s="43">
        <f t="shared" si="36"/>
        <v>4954.8724500000008</v>
      </c>
      <c r="F28" s="51">
        <f t="shared" si="12"/>
        <v>1.0279495409960597</v>
      </c>
      <c r="G28" s="70">
        <v>4456.0370800000001</v>
      </c>
      <c r="H28" s="43">
        <v>4476.7177000000001</v>
      </c>
      <c r="I28" s="51">
        <f t="shared" si="13"/>
        <v>1.0046410340912155</v>
      </c>
      <c r="J28" s="101">
        <v>0</v>
      </c>
      <c r="K28" s="43">
        <v>76.831659999999999</v>
      </c>
      <c r="L28" s="51" t="str">
        <f t="shared" si="14"/>
        <v xml:space="preserve"> </v>
      </c>
      <c r="M28" s="70">
        <v>337.40442999999999</v>
      </c>
      <c r="N28" s="43">
        <v>335.24552</v>
      </c>
      <c r="O28" s="51">
        <f t="shared" si="15"/>
        <v>0.99360141774072142</v>
      </c>
      <c r="P28" s="70">
        <v>0.84</v>
      </c>
      <c r="Q28" s="43"/>
      <c r="R28" s="51">
        <f t="shared" si="16"/>
        <v>0</v>
      </c>
      <c r="S28" s="70">
        <v>25.869919999999997</v>
      </c>
      <c r="T28" s="43">
        <v>66.077570000000009</v>
      </c>
      <c r="U28" s="51" t="str">
        <f>IF(T28=0," ",IF(T28/S28*100&gt;200,"св.200",T28/S28))</f>
        <v>св.200</v>
      </c>
      <c r="V28" s="70"/>
      <c r="W28" s="43"/>
      <c r="X28" s="51" t="str">
        <f t="shared" si="17"/>
        <v xml:space="preserve"> </v>
      </c>
      <c r="Y28" s="42"/>
      <c r="Z28" s="43"/>
      <c r="AA28" s="51" t="str">
        <f t="shared" si="18"/>
        <v xml:space="preserve"> </v>
      </c>
      <c r="AB28" s="70"/>
      <c r="AC28" s="43"/>
      <c r="AD28" s="51" t="str">
        <f t="shared" si="19"/>
        <v xml:space="preserve"> </v>
      </c>
      <c r="AE28" s="70"/>
      <c r="AF28" s="43"/>
      <c r="AG28" s="53" t="str">
        <f t="shared" si="25"/>
        <v xml:space="preserve"> </v>
      </c>
      <c r="AH28" s="70"/>
      <c r="AI28" s="43"/>
      <c r="AJ28" s="53" t="str">
        <f t="shared" si="30"/>
        <v xml:space="preserve"> </v>
      </c>
      <c r="AK28" s="70"/>
      <c r="AL28" s="43"/>
      <c r="AM28" s="53" t="str">
        <f t="shared" si="20"/>
        <v xml:space="preserve"> </v>
      </c>
      <c r="AN28" s="70"/>
      <c r="AO28" s="43"/>
      <c r="AP28" s="53" t="str">
        <f t="shared" si="32"/>
        <v xml:space="preserve"> </v>
      </c>
      <c r="AQ28" s="70"/>
      <c r="AR28" s="43"/>
      <c r="AS28" s="53" t="str">
        <f t="shared" si="26"/>
        <v xml:space="preserve"> </v>
      </c>
      <c r="AT28" s="88">
        <f t="shared" si="34"/>
        <v>0</v>
      </c>
      <c r="AU28" s="100">
        <f t="shared" si="34"/>
        <v>0</v>
      </c>
      <c r="AV28" s="53" t="str">
        <f t="shared" si="24"/>
        <v xml:space="preserve"> </v>
      </c>
    </row>
    <row r="29" spans="1:49" s="18" customFormat="1" ht="15.75" x14ac:dyDescent="0.25">
      <c r="A29" s="68"/>
      <c r="B29" s="68">
        <v>16</v>
      </c>
      <c r="C29" s="69" t="s">
        <v>15</v>
      </c>
      <c r="D29" s="45">
        <f t="shared" si="21"/>
        <v>309.60228999999998</v>
      </c>
      <c r="E29" s="43">
        <f t="shared" si="36"/>
        <v>156.77618000000001</v>
      </c>
      <c r="F29" s="51">
        <f t="shared" si="12"/>
        <v>0.50637926483037321</v>
      </c>
      <c r="G29" s="70">
        <v>233.98378</v>
      </c>
      <c r="H29" s="43">
        <v>53.651429999999998</v>
      </c>
      <c r="I29" s="51">
        <f t="shared" si="13"/>
        <v>0.22929550928701126</v>
      </c>
      <c r="J29" s="101">
        <v>0</v>
      </c>
      <c r="K29" s="43">
        <v>21.728740000000002</v>
      </c>
      <c r="L29" s="51" t="str">
        <f t="shared" si="14"/>
        <v xml:space="preserve"> </v>
      </c>
      <c r="M29" s="70">
        <v>34.753569999999996</v>
      </c>
      <c r="N29" s="43">
        <v>23.014770000000002</v>
      </c>
      <c r="O29" s="51">
        <f t="shared" si="15"/>
        <v>0.66222750641157169</v>
      </c>
      <c r="P29" s="70"/>
      <c r="Q29" s="43"/>
      <c r="R29" s="51" t="str">
        <f t="shared" ref="R29:R32" si="37">IF(Q29=0," ",IF(Q29/P29*100&gt;200,"св.200",Q29/P29))</f>
        <v xml:space="preserve"> </v>
      </c>
      <c r="S29" s="70">
        <v>20.867999999999999</v>
      </c>
      <c r="T29" s="43">
        <v>38.024999999999999</v>
      </c>
      <c r="U29" s="51">
        <f t="shared" ref="U29:U32" si="38">IF(T29=0," ",IF(T29/S29*100&gt;200,"св.200",T29/S29))</f>
        <v>1.8221679125934445</v>
      </c>
      <c r="V29" s="70"/>
      <c r="W29" s="43"/>
      <c r="X29" s="51" t="str">
        <f t="shared" si="17"/>
        <v xml:space="preserve"> </v>
      </c>
      <c r="Y29" s="42"/>
      <c r="Z29" s="43"/>
      <c r="AA29" s="51" t="str">
        <f t="shared" si="18"/>
        <v xml:space="preserve"> </v>
      </c>
      <c r="AB29" s="70"/>
      <c r="AC29" s="43"/>
      <c r="AD29" s="51" t="str">
        <f t="shared" si="19"/>
        <v xml:space="preserve"> </v>
      </c>
      <c r="AE29" s="70">
        <v>19.996939999999999</v>
      </c>
      <c r="AF29" s="43">
        <v>20.356240000000003</v>
      </c>
      <c r="AG29" s="53">
        <f t="shared" si="25"/>
        <v>1.0179677490656072</v>
      </c>
      <c r="AH29" s="70"/>
      <c r="AI29" s="43"/>
      <c r="AJ29" s="53" t="str">
        <f>IF(AI29=0," ",IF(AI29/AH29*100&gt;200,"св.200",AI29/AH29))</f>
        <v xml:space="preserve"> </v>
      </c>
      <c r="AK29" s="70"/>
      <c r="AL29" s="43">
        <v>0.15930000000000002</v>
      </c>
      <c r="AM29" s="53" t="str">
        <f t="shared" si="20"/>
        <v xml:space="preserve"> </v>
      </c>
      <c r="AN29" s="70">
        <v>7.76</v>
      </c>
      <c r="AO29" s="43">
        <v>7.76</v>
      </c>
      <c r="AP29" s="53">
        <f t="shared" si="32"/>
        <v>1</v>
      </c>
      <c r="AQ29" s="70">
        <v>2.1115699999999999</v>
      </c>
      <c r="AR29" s="43">
        <v>2.1115699999999999</v>
      </c>
      <c r="AS29" s="53">
        <f t="shared" ref="AS29:AS33" si="39">IF(AR29=0," ",IF(AR29/AQ29*100&gt;200,"св.200",AR29/AQ29))</f>
        <v>1</v>
      </c>
      <c r="AT29" s="88">
        <f t="shared" si="34"/>
        <v>10.125369999999998</v>
      </c>
      <c r="AU29" s="100">
        <f t="shared" si="34"/>
        <v>10.325370000000001</v>
      </c>
      <c r="AV29" s="53">
        <f t="shared" si="24"/>
        <v>1.019752364604948</v>
      </c>
    </row>
    <row r="30" spans="1:49" s="18" customFormat="1" ht="15.75" x14ac:dyDescent="0.25">
      <c r="A30" s="68"/>
      <c r="B30" s="68">
        <v>17</v>
      </c>
      <c r="C30" s="69" t="s">
        <v>171</v>
      </c>
      <c r="D30" s="45">
        <f t="shared" si="21"/>
        <v>1124.68696</v>
      </c>
      <c r="E30" s="43">
        <f t="shared" si="36"/>
        <v>1014.02273</v>
      </c>
      <c r="F30" s="51">
        <f t="shared" si="12"/>
        <v>0.9016044162190695</v>
      </c>
      <c r="G30" s="70">
        <v>830.4</v>
      </c>
      <c r="H30" s="43">
        <v>684.73365000000001</v>
      </c>
      <c r="I30" s="51">
        <f t="shared" si="13"/>
        <v>0.824582911849711</v>
      </c>
      <c r="J30" s="101">
        <v>0</v>
      </c>
      <c r="K30" s="43">
        <v>12.689459999999999</v>
      </c>
      <c r="L30" s="51" t="str">
        <f t="shared" si="14"/>
        <v xml:space="preserve"> </v>
      </c>
      <c r="M30" s="70">
        <v>195.41210999999998</v>
      </c>
      <c r="N30" s="43">
        <v>179.94092000000001</v>
      </c>
      <c r="O30" s="51">
        <f t="shared" si="15"/>
        <v>0.92082788523188264</v>
      </c>
      <c r="P30" s="70">
        <v>29.096990000000002</v>
      </c>
      <c r="Q30" s="43">
        <v>9.3131900000000005</v>
      </c>
      <c r="R30" s="51">
        <f t="shared" si="37"/>
        <v>0.32007400078152415</v>
      </c>
      <c r="S30" s="70">
        <v>69.536880000000011</v>
      </c>
      <c r="T30" s="43">
        <v>97.188509999999994</v>
      </c>
      <c r="U30" s="51">
        <f t="shared" si="38"/>
        <v>1.3976541656743871</v>
      </c>
      <c r="V30" s="70"/>
      <c r="W30" s="43"/>
      <c r="X30" s="51" t="str">
        <f t="shared" si="17"/>
        <v xml:space="preserve"> </v>
      </c>
      <c r="Y30" s="42"/>
      <c r="Z30" s="43"/>
      <c r="AA30" s="51" t="str">
        <f t="shared" si="18"/>
        <v xml:space="preserve"> </v>
      </c>
      <c r="AB30" s="70"/>
      <c r="AC30" s="43">
        <v>30.157</v>
      </c>
      <c r="AD30" s="51" t="str">
        <f t="shared" si="19"/>
        <v xml:space="preserve"> </v>
      </c>
      <c r="AE30" s="70">
        <v>0.24098</v>
      </c>
      <c r="AF30" s="43"/>
      <c r="AG30" s="53">
        <f t="shared" si="25"/>
        <v>0</v>
      </c>
      <c r="AH30" s="70"/>
      <c r="AI30" s="43"/>
      <c r="AJ30" s="53" t="str">
        <f t="shared" si="30"/>
        <v xml:space="preserve"> </v>
      </c>
      <c r="AK30" s="70"/>
      <c r="AL30" s="43"/>
      <c r="AM30" s="53" t="str">
        <f t="shared" si="20"/>
        <v xml:space="preserve"> </v>
      </c>
      <c r="AN30" s="70"/>
      <c r="AO30" s="43"/>
      <c r="AP30" s="53" t="str">
        <f t="shared" si="32"/>
        <v xml:space="preserve"> </v>
      </c>
      <c r="AQ30" s="70"/>
      <c r="AR30" s="43"/>
      <c r="AS30" s="53" t="str">
        <f t="shared" si="39"/>
        <v xml:space="preserve"> </v>
      </c>
      <c r="AT30" s="88">
        <f t="shared" si="34"/>
        <v>0.24098</v>
      </c>
      <c r="AU30" s="100">
        <f t="shared" si="34"/>
        <v>0</v>
      </c>
      <c r="AV30" s="53">
        <f t="shared" si="24"/>
        <v>0</v>
      </c>
    </row>
    <row r="31" spans="1:49" s="18" customFormat="1" ht="15.75" x14ac:dyDescent="0.25">
      <c r="A31" s="68"/>
      <c r="B31" s="68">
        <v>18</v>
      </c>
      <c r="C31" s="69" t="s">
        <v>175</v>
      </c>
      <c r="D31" s="45">
        <f t="shared" si="21"/>
        <v>3241.1505400000001</v>
      </c>
      <c r="E31" s="43">
        <f>H31+K31+N31+Q31+T31+W31+Z31+AC31+AF31</f>
        <v>3129.4984699999991</v>
      </c>
      <c r="F31" s="51">
        <f t="shared" si="12"/>
        <v>0.96555171732319445</v>
      </c>
      <c r="G31" s="70">
        <v>2219.8279600000001</v>
      </c>
      <c r="H31" s="43">
        <v>2258.5960399999999</v>
      </c>
      <c r="I31" s="51">
        <f>IF(G31=0," ",IF(H31/G31*100&gt;200,"св.200",H31/G31))</f>
        <v>1.0174644525155003</v>
      </c>
      <c r="J31" s="101">
        <v>0</v>
      </c>
      <c r="K31" s="43">
        <v>131.41317000000001</v>
      </c>
      <c r="L31" s="51" t="str">
        <f t="shared" si="14"/>
        <v xml:space="preserve"> </v>
      </c>
      <c r="M31" s="70">
        <v>885.09980000000007</v>
      </c>
      <c r="N31" s="43">
        <v>589.80403000000001</v>
      </c>
      <c r="O31" s="51">
        <f t="shared" si="15"/>
        <v>0.66637008617559279</v>
      </c>
      <c r="P31" s="70">
        <v>41.361599999999996</v>
      </c>
      <c r="Q31" s="43">
        <v>18.968499999999999</v>
      </c>
      <c r="R31" s="51">
        <f t="shared" si="37"/>
        <v>0.4586016981934935</v>
      </c>
      <c r="S31" s="70">
        <v>94.820669999999993</v>
      </c>
      <c r="T31" s="43">
        <v>130.67622</v>
      </c>
      <c r="U31" s="51">
        <f t="shared" si="38"/>
        <v>1.3781406522438622</v>
      </c>
      <c r="V31" s="70"/>
      <c r="W31" s="43"/>
      <c r="X31" s="51" t="str">
        <f t="shared" si="17"/>
        <v xml:space="preserve"> </v>
      </c>
      <c r="Y31" s="42"/>
      <c r="Z31" s="43"/>
      <c r="AA31" s="51" t="str">
        <f t="shared" si="18"/>
        <v xml:space="preserve"> </v>
      </c>
      <c r="AB31" s="70"/>
      <c r="AC31" s="43"/>
      <c r="AD31" s="51" t="str">
        <f t="shared" si="19"/>
        <v xml:space="preserve"> </v>
      </c>
      <c r="AE31" s="70">
        <v>4.0509999999999997E-2</v>
      </c>
      <c r="AF31" s="43">
        <v>4.0509999999999997E-2</v>
      </c>
      <c r="AG31" s="53">
        <f t="shared" si="25"/>
        <v>1</v>
      </c>
      <c r="AH31" s="70"/>
      <c r="AI31" s="43"/>
      <c r="AJ31" s="53" t="str">
        <f t="shared" si="30"/>
        <v xml:space="preserve"> </v>
      </c>
      <c r="AK31" s="70"/>
      <c r="AL31" s="43"/>
      <c r="AM31" s="53" t="str">
        <f t="shared" si="20"/>
        <v xml:space="preserve"> </v>
      </c>
      <c r="AN31" s="70">
        <v>1.575E-2</v>
      </c>
      <c r="AO31" s="43">
        <v>1.575E-2</v>
      </c>
      <c r="AP31" s="53">
        <f t="shared" si="32"/>
        <v>1</v>
      </c>
      <c r="AQ31" s="70"/>
      <c r="AR31" s="43"/>
      <c r="AS31" s="53" t="str">
        <f t="shared" si="39"/>
        <v xml:space="preserve"> </v>
      </c>
      <c r="AT31" s="88">
        <f>AE31-AH31-AK31-AN31-AQ31</f>
        <v>2.4759999999999997E-2</v>
      </c>
      <c r="AU31" s="100">
        <f>AF31-AI31-AL31-AO31-AR31</f>
        <v>2.4759999999999997E-2</v>
      </c>
      <c r="AV31" s="53">
        <f>IF(AT31=0," ",IF(AU31/AT31*100&gt;200,"св.200",AU31/AT31))</f>
        <v>1</v>
      </c>
      <c r="AW31" s="73"/>
    </row>
    <row r="32" spans="1:49" s="18" customFormat="1" ht="15.75" x14ac:dyDescent="0.25">
      <c r="A32" s="68"/>
      <c r="B32" s="68">
        <v>19</v>
      </c>
      <c r="C32" s="69" t="s">
        <v>16</v>
      </c>
      <c r="D32" s="45">
        <f t="shared" si="21"/>
        <v>2146.3812100000005</v>
      </c>
      <c r="E32" s="43">
        <f t="shared" si="36"/>
        <v>1608.5063000000002</v>
      </c>
      <c r="F32" s="51">
        <f t="shared" si="12"/>
        <v>0.74940383027300161</v>
      </c>
      <c r="G32" s="70">
        <v>1984.2808300000002</v>
      </c>
      <c r="H32" s="43">
        <v>1423.9488600000002</v>
      </c>
      <c r="I32" s="51">
        <f t="shared" si="13"/>
        <v>0.71761458281084134</v>
      </c>
      <c r="J32" s="101">
        <v>0</v>
      </c>
      <c r="K32" s="43">
        <v>36.590690000000002</v>
      </c>
      <c r="L32" s="51" t="str">
        <f t="shared" si="14"/>
        <v xml:space="preserve"> </v>
      </c>
      <c r="M32" s="70">
        <v>127.60322000000001</v>
      </c>
      <c r="N32" s="43">
        <v>65.620490000000004</v>
      </c>
      <c r="O32" s="51">
        <f t="shared" si="15"/>
        <v>0.51425418574860415</v>
      </c>
      <c r="P32" s="70">
        <v>6.2068999999999992</v>
      </c>
      <c r="Q32" s="43">
        <v>19.3474</v>
      </c>
      <c r="R32" s="51" t="str">
        <f t="shared" si="37"/>
        <v>св.200</v>
      </c>
      <c r="S32" s="70">
        <v>28.144259999999999</v>
      </c>
      <c r="T32" s="43">
        <v>62.85286</v>
      </c>
      <c r="U32" s="51" t="str">
        <f t="shared" si="38"/>
        <v>св.200</v>
      </c>
      <c r="V32" s="70"/>
      <c r="W32" s="43"/>
      <c r="X32" s="51" t="str">
        <f t="shared" si="17"/>
        <v xml:space="preserve"> </v>
      </c>
      <c r="Y32" s="42"/>
      <c r="Z32" s="43"/>
      <c r="AA32" s="51" t="str">
        <f t="shared" si="18"/>
        <v xml:space="preserve"> </v>
      </c>
      <c r="AB32" s="70"/>
      <c r="AC32" s="43"/>
      <c r="AD32" s="51" t="str">
        <f t="shared" si="19"/>
        <v xml:space="preserve"> </v>
      </c>
      <c r="AE32" s="70">
        <v>0.14599999999999999</v>
      </c>
      <c r="AF32" s="43">
        <v>0.14599999999999999</v>
      </c>
      <c r="AG32" s="53">
        <f t="shared" si="25"/>
        <v>1</v>
      </c>
      <c r="AH32" s="70"/>
      <c r="AI32" s="43"/>
      <c r="AJ32" s="53" t="str">
        <f t="shared" si="30"/>
        <v xml:space="preserve"> </v>
      </c>
      <c r="AK32" s="70"/>
      <c r="AL32" s="43"/>
      <c r="AM32" s="53" t="str">
        <f t="shared" si="20"/>
        <v xml:space="preserve"> </v>
      </c>
      <c r="AN32" s="70">
        <v>0.14599999999999999</v>
      </c>
      <c r="AO32" s="43">
        <v>0.14599999999999999</v>
      </c>
      <c r="AP32" s="53">
        <f t="shared" si="32"/>
        <v>1</v>
      </c>
      <c r="AQ32" s="70"/>
      <c r="AR32" s="43"/>
      <c r="AS32" s="53" t="str">
        <f t="shared" si="39"/>
        <v xml:space="preserve"> </v>
      </c>
      <c r="AT32" s="88">
        <f t="shared" si="34"/>
        <v>0</v>
      </c>
      <c r="AU32" s="100">
        <f t="shared" si="34"/>
        <v>0</v>
      </c>
      <c r="AV32" s="53" t="str">
        <f t="shared" si="24"/>
        <v xml:space="preserve"> </v>
      </c>
    </row>
    <row r="33" spans="1:101" s="18" customFormat="1" ht="15.75" x14ac:dyDescent="0.25">
      <c r="A33" s="68"/>
      <c r="B33" s="68">
        <v>20</v>
      </c>
      <c r="C33" s="69" t="s">
        <v>17</v>
      </c>
      <c r="D33" s="45">
        <f t="shared" si="21"/>
        <v>474.53070999999994</v>
      </c>
      <c r="E33" s="43">
        <f t="shared" si="36"/>
        <v>438.49140999999992</v>
      </c>
      <c r="F33" s="51">
        <f t="shared" si="12"/>
        <v>0.92405275519470587</v>
      </c>
      <c r="G33" s="70">
        <v>148.88282999999998</v>
      </c>
      <c r="H33" s="43">
        <v>47.671099999999996</v>
      </c>
      <c r="I33" s="51">
        <f t="shared" si="13"/>
        <v>0.32019205975598397</v>
      </c>
      <c r="J33" s="101">
        <v>0</v>
      </c>
      <c r="K33" s="43">
        <v>45.62968</v>
      </c>
      <c r="L33" s="51" t="str">
        <f t="shared" si="14"/>
        <v xml:space="preserve"> </v>
      </c>
      <c r="M33" s="70">
        <v>301.06567999999999</v>
      </c>
      <c r="N33" s="43">
        <v>286.05072999999999</v>
      </c>
      <c r="O33" s="51">
        <f t="shared" si="15"/>
        <v>0.95012732769806241</v>
      </c>
      <c r="P33" s="70"/>
      <c r="Q33" s="43">
        <v>0.126</v>
      </c>
      <c r="R33" s="51" t="str">
        <f t="shared" si="16"/>
        <v xml:space="preserve"> </v>
      </c>
      <c r="S33" s="70">
        <v>24.3</v>
      </c>
      <c r="T33" s="43">
        <v>58.731999999999999</v>
      </c>
      <c r="U33" s="51" t="str">
        <f t="shared" ref="U33" si="40">IF(T33=0," ",IF(T33/S33*100&gt;200,"св.200",T33/S33))</f>
        <v>св.200</v>
      </c>
      <c r="V33" s="70"/>
      <c r="W33" s="43"/>
      <c r="X33" s="51" t="str">
        <f t="shared" si="17"/>
        <v xml:space="preserve"> </v>
      </c>
      <c r="Y33" s="42"/>
      <c r="Z33" s="43"/>
      <c r="AA33" s="51" t="str">
        <f t="shared" si="18"/>
        <v xml:space="preserve"> </v>
      </c>
      <c r="AB33" s="89"/>
      <c r="AC33" s="43"/>
      <c r="AD33" s="51" t="str">
        <f t="shared" si="19"/>
        <v xml:space="preserve"> </v>
      </c>
      <c r="AE33" s="70">
        <v>0.28220000000000001</v>
      </c>
      <c r="AF33" s="43">
        <v>0.28189999999999998</v>
      </c>
      <c r="AG33" s="53">
        <f t="shared" si="25"/>
        <v>0.99893692416725721</v>
      </c>
      <c r="AH33" s="70"/>
      <c r="AI33" s="43"/>
      <c r="AJ33" s="53" t="str">
        <f t="shared" si="30"/>
        <v xml:space="preserve"> </v>
      </c>
      <c r="AK33" s="70"/>
      <c r="AL33" s="43"/>
      <c r="AM33" s="53" t="str">
        <f t="shared" si="20"/>
        <v xml:space="preserve"> </v>
      </c>
      <c r="AN33" s="70"/>
      <c r="AO33" s="43"/>
      <c r="AP33" s="53" t="str">
        <f t="shared" si="32"/>
        <v xml:space="preserve"> </v>
      </c>
      <c r="AQ33" s="70"/>
      <c r="AR33" s="43"/>
      <c r="AS33" s="53" t="str">
        <f t="shared" si="39"/>
        <v xml:space="preserve"> </v>
      </c>
      <c r="AT33" s="88">
        <f t="shared" si="34"/>
        <v>0.28220000000000001</v>
      </c>
      <c r="AU33" s="100">
        <f t="shared" si="34"/>
        <v>0.28189999999999998</v>
      </c>
      <c r="AV33" s="53">
        <f t="shared" si="24"/>
        <v>0.99893692416725721</v>
      </c>
    </row>
    <row r="34" spans="1:101" s="18" customFormat="1" ht="15.75" x14ac:dyDescent="0.25">
      <c r="A34" s="68"/>
      <c r="B34" s="68">
        <v>21</v>
      </c>
      <c r="C34" s="69" t="s">
        <v>18</v>
      </c>
      <c r="D34" s="45">
        <f t="shared" si="21"/>
        <v>583.41014000000007</v>
      </c>
      <c r="E34" s="43">
        <f t="shared" si="36"/>
        <v>648.62209999999993</v>
      </c>
      <c r="F34" s="51">
        <f t="shared" si="12"/>
        <v>1.1117772138825011</v>
      </c>
      <c r="G34" s="70">
        <v>233.92579000000001</v>
      </c>
      <c r="H34" s="43">
        <v>282.34851000000003</v>
      </c>
      <c r="I34" s="51">
        <f t="shared" si="13"/>
        <v>1.2070003482728433</v>
      </c>
      <c r="J34" s="101">
        <v>0</v>
      </c>
      <c r="K34" s="43">
        <v>24.59637</v>
      </c>
      <c r="L34" s="51" t="str">
        <f t="shared" si="14"/>
        <v xml:space="preserve"> </v>
      </c>
      <c r="M34" s="70">
        <v>338.19870000000003</v>
      </c>
      <c r="N34" s="43">
        <v>316.55396999999999</v>
      </c>
      <c r="O34" s="51">
        <f t="shared" si="15"/>
        <v>0.93599996096969018</v>
      </c>
      <c r="P34" s="70"/>
      <c r="Q34" s="43">
        <v>1.5455999999999999</v>
      </c>
      <c r="R34" s="51" t="str">
        <f t="shared" si="16"/>
        <v xml:space="preserve"> </v>
      </c>
      <c r="S34" s="70">
        <v>11.268000000000001</v>
      </c>
      <c r="T34" s="43">
        <v>23.56</v>
      </c>
      <c r="U34" s="51" t="str">
        <f t="shared" si="27"/>
        <v>св.200</v>
      </c>
      <c r="V34" s="70"/>
      <c r="W34" s="43"/>
      <c r="X34" s="51" t="str">
        <f t="shared" si="17"/>
        <v xml:space="preserve"> </v>
      </c>
      <c r="Y34" s="42"/>
      <c r="Z34" s="43"/>
      <c r="AA34" s="51" t="str">
        <f t="shared" si="18"/>
        <v xml:space="preserve"> </v>
      </c>
      <c r="AB34" s="70"/>
      <c r="AC34" s="43"/>
      <c r="AD34" s="51" t="str">
        <f t="shared" si="19"/>
        <v xml:space="preserve"> </v>
      </c>
      <c r="AE34" s="70">
        <v>1.7649999999999999E-2</v>
      </c>
      <c r="AF34" s="43">
        <v>1.7649999999999999E-2</v>
      </c>
      <c r="AG34" s="53">
        <f t="shared" si="25"/>
        <v>1</v>
      </c>
      <c r="AH34" s="70"/>
      <c r="AI34" s="43"/>
      <c r="AJ34" s="53" t="str">
        <f t="shared" si="30"/>
        <v xml:space="preserve"> </v>
      </c>
      <c r="AK34" s="70"/>
      <c r="AL34" s="43"/>
      <c r="AM34" s="53" t="str">
        <f t="shared" si="20"/>
        <v xml:space="preserve"> </v>
      </c>
      <c r="AN34" s="70"/>
      <c r="AO34" s="43"/>
      <c r="AP34" s="53" t="str">
        <f t="shared" si="32"/>
        <v xml:space="preserve"> </v>
      </c>
      <c r="AQ34" s="70">
        <v>1.7649999999999999E-2</v>
      </c>
      <c r="AR34" s="43">
        <v>1.7649999999999999E-2</v>
      </c>
      <c r="AS34" s="53">
        <f t="shared" si="26"/>
        <v>1</v>
      </c>
      <c r="AT34" s="88">
        <f t="shared" si="34"/>
        <v>0</v>
      </c>
      <c r="AU34" s="100">
        <f t="shared" si="34"/>
        <v>0</v>
      </c>
      <c r="AV34" s="53" t="str">
        <f t="shared" si="24"/>
        <v xml:space="preserve"> </v>
      </c>
    </row>
    <row r="35" spans="1:101" s="20" customFormat="1" ht="28.5" customHeight="1" x14ac:dyDescent="0.2">
      <c r="A35" s="71"/>
      <c r="B35" s="71"/>
      <c r="C35" s="72" t="s">
        <v>34</v>
      </c>
      <c r="D35" s="83">
        <f>D6+D13</f>
        <v>247438.22764000003</v>
      </c>
      <c r="E35" s="56">
        <f>(H35+K35+N35+Q35+T35+W35+Z35+AC35+AF35)</f>
        <v>238072.30028</v>
      </c>
      <c r="F35" s="57">
        <f t="shared" si="12"/>
        <v>0.962148422055356</v>
      </c>
      <c r="G35" s="87">
        <f>G6+G13</f>
        <v>33107.786940000005</v>
      </c>
      <c r="H35" s="56">
        <f>H6+H13</f>
        <v>33607.522619999996</v>
      </c>
      <c r="I35" s="57">
        <f t="shared" si="13"/>
        <v>1.0150942036961166</v>
      </c>
      <c r="J35" s="87">
        <f t="shared" ref="J35" si="41">J6+J13</f>
        <v>0</v>
      </c>
      <c r="K35" s="56">
        <f>K6+K13</f>
        <v>4345.6758000000009</v>
      </c>
      <c r="L35" s="57" t="str">
        <f t="shared" si="14"/>
        <v xml:space="preserve"> </v>
      </c>
      <c r="M35" s="87">
        <f t="shared" ref="M35" si="42">M6+M13</f>
        <v>23031.491090000003</v>
      </c>
      <c r="N35" s="56">
        <f>N6+N13</f>
        <v>19169.582859999999</v>
      </c>
      <c r="O35" s="57">
        <f t="shared" si="15"/>
        <v>0.83232052953459024</v>
      </c>
      <c r="P35" s="87">
        <f t="shared" ref="P35" si="43">P6+P13</f>
        <v>210.87777</v>
      </c>
      <c r="Q35" s="56">
        <f>Q6+Q13</f>
        <v>466.60086999999999</v>
      </c>
      <c r="R35" s="57" t="str">
        <f t="shared" si="16"/>
        <v>св.200</v>
      </c>
      <c r="S35" s="87">
        <f t="shared" ref="S35" si="44">S6+S13</f>
        <v>3867.2439100000001</v>
      </c>
      <c r="T35" s="56">
        <f>T6+T13</f>
        <v>6699.0245400000003</v>
      </c>
      <c r="U35" s="57">
        <f t="shared" si="27"/>
        <v>1.732247744363246</v>
      </c>
      <c r="V35" s="87">
        <f t="shared" ref="V35" si="45">V6+V13</f>
        <v>80928.263330000002</v>
      </c>
      <c r="W35" s="56">
        <f>W6+W13</f>
        <v>53711.635620000001</v>
      </c>
      <c r="X35" s="57">
        <f t="shared" si="17"/>
        <v>0.66369440551295222</v>
      </c>
      <c r="Y35" s="87">
        <f t="shared" ref="Y35" si="46">Y6+Y13</f>
        <v>106008.97041000002</v>
      </c>
      <c r="Z35" s="56">
        <f>Z6+Z13</f>
        <v>119669.05577000001</v>
      </c>
      <c r="AA35" s="57">
        <f t="shared" si="18"/>
        <v>1.1288578250233756</v>
      </c>
      <c r="AB35" s="87">
        <f t="shared" ref="AB35" si="47">AB6+AB13</f>
        <v>243.49215999999998</v>
      </c>
      <c r="AC35" s="56">
        <f>AC6+AC13</f>
        <v>326.56216000000001</v>
      </c>
      <c r="AD35" s="57">
        <f t="shared" si="19"/>
        <v>1.3411608817302374</v>
      </c>
      <c r="AE35" s="87">
        <f t="shared" ref="AE35" si="48">AE13+AE6</f>
        <v>40.102029999999999</v>
      </c>
      <c r="AF35" s="56">
        <f>AF6+AF13</f>
        <v>76.640039999999985</v>
      </c>
      <c r="AG35" s="57">
        <f t="shared" si="25"/>
        <v>1.9111261948584644</v>
      </c>
      <c r="AH35" s="87">
        <f t="shared" ref="AH35" si="49">AH13+AH6</f>
        <v>8.5873200000000001</v>
      </c>
      <c r="AI35" s="56">
        <f>AI6+AI13</f>
        <v>8.5873200000000001</v>
      </c>
      <c r="AJ35" s="57">
        <f t="shared" si="30"/>
        <v>1</v>
      </c>
      <c r="AK35" s="87">
        <f t="shared" ref="AK35" si="50">AK13+AK6</f>
        <v>2.8306100000000001</v>
      </c>
      <c r="AL35" s="56">
        <f>AL6+AL13</f>
        <v>39.469830000000002</v>
      </c>
      <c r="AM35" s="57" t="str">
        <f t="shared" si="20"/>
        <v>св.200</v>
      </c>
      <c r="AN35" s="87">
        <f t="shared" ref="AN35" si="51">AN13+AN6</f>
        <v>0.70001999999999998</v>
      </c>
      <c r="AO35" s="56">
        <f>AO6+AO13</f>
        <v>9.5105200000000014</v>
      </c>
      <c r="AP35" s="57" t="str">
        <f t="shared" si="32"/>
        <v>св.200</v>
      </c>
      <c r="AQ35" s="87">
        <f t="shared" ref="AQ35" si="52">AQ13+AQ6</f>
        <v>4.0406300000000002</v>
      </c>
      <c r="AR35" s="56">
        <f>AR6+AR13</f>
        <v>4.0233100000000004</v>
      </c>
      <c r="AS35" s="57">
        <f t="shared" si="26"/>
        <v>0.9957135397202912</v>
      </c>
      <c r="AT35" s="87">
        <f t="shared" ref="AT35" si="53">AT13+AT6</f>
        <v>23.943450000000002</v>
      </c>
      <c r="AU35" s="56">
        <f>AU6+AU13</f>
        <v>15.049059999999985</v>
      </c>
      <c r="AV35" s="54">
        <f t="shared" si="35"/>
        <v>0.62852512900187663</v>
      </c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</row>
    <row r="36" spans="1:101" s="18" customFormat="1" x14ac:dyDescent="0.25">
      <c r="C36" s="21"/>
      <c r="D36" s="29"/>
      <c r="E36" s="29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I36" s="21"/>
      <c r="AL36" s="21"/>
      <c r="AO36" s="21"/>
      <c r="AR36" s="21"/>
    </row>
    <row r="37" spans="1:101" ht="9.75" customHeight="1" x14ac:dyDescent="0.25">
      <c r="C37" s="31"/>
      <c r="D37" s="29"/>
      <c r="E37" s="30"/>
      <c r="F37" s="32"/>
      <c r="AP37" s="24"/>
    </row>
    <row r="38" spans="1:101" s="18" customFormat="1" ht="34.5" customHeight="1" x14ac:dyDescent="0.25">
      <c r="C38" s="55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</row>
    <row r="42" spans="1:101" x14ac:dyDescent="0.25">
      <c r="I42" s="61"/>
      <c r="L42" s="61"/>
    </row>
    <row r="44" spans="1:101" x14ac:dyDescent="0.25">
      <c r="I44" s="61"/>
      <c r="L44" s="61"/>
    </row>
  </sheetData>
  <mergeCells count="35">
    <mergeCell ref="D38:T38"/>
    <mergeCell ref="AG3:AG4"/>
    <mergeCell ref="AA2:AA4"/>
    <mergeCell ref="Y2:Z3"/>
    <mergeCell ref="AD2:AD4"/>
    <mergeCell ref="AB2:AC3"/>
    <mergeCell ref="J2:K3"/>
    <mergeCell ref="L2:L4"/>
    <mergeCell ref="AM3:AM4"/>
    <mergeCell ref="AS3:AS4"/>
    <mergeCell ref="AQ3:AR3"/>
    <mergeCell ref="AT3:AU3"/>
    <mergeCell ref="S2:T3"/>
    <mergeCell ref="AN3:AO3"/>
    <mergeCell ref="X2:X4"/>
    <mergeCell ref="AP3:AP4"/>
    <mergeCell ref="AE2:AF3"/>
    <mergeCell ref="AG2:AV2"/>
    <mergeCell ref="AV3:AV4"/>
    <mergeCell ref="AH3:AI3"/>
    <mergeCell ref="AJ3:AJ4"/>
    <mergeCell ref="AK3:AL3"/>
    <mergeCell ref="V2:W3"/>
    <mergeCell ref="U2:U4"/>
    <mergeCell ref="B2:B4"/>
    <mergeCell ref="A2:A4"/>
    <mergeCell ref="R2:R4"/>
    <mergeCell ref="P2:Q3"/>
    <mergeCell ref="O2:O4"/>
    <mergeCell ref="M2:N3"/>
    <mergeCell ref="F2:F4"/>
    <mergeCell ref="D2:E3"/>
    <mergeCell ref="C2:C4"/>
    <mergeCell ref="I2:I4"/>
    <mergeCell ref="G2:H3"/>
  </mergeCells>
  <pageMargins left="0.59055118110236227" right="0.19685039370078741" top="0.74803149606299213" bottom="0.74803149606299213" header="0.31496062992125984" footer="0.31496062992125984"/>
  <pageSetup paperSize="8" scale="80" fitToWidth="3" fitToHeight="0" orientation="landscape" r:id="rId1"/>
  <headerFooter>
    <oddFooter>&amp;C&amp;Z&amp;F(округа_районы)</oddFooter>
  </headerFooter>
  <colBreaks count="2" manualBreakCount="2">
    <brk id="21" max="37" man="1"/>
    <brk id="36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8"/>
  <sheetViews>
    <sheetView tabSelected="1" zoomScale="78" zoomScaleNormal="78" workbookViewId="0">
      <pane xSplit="3" ySplit="4" topLeftCell="G116" activePane="bottomRight" state="frozen"/>
      <selection activeCell="C1" sqref="C1"/>
      <selection pane="topRight" activeCell="D1" sqref="D1"/>
      <selection pane="bottomLeft" activeCell="C5" sqref="C5"/>
      <selection pane="bottomRight" activeCell="N143" sqref="N143"/>
    </sheetView>
  </sheetViews>
  <sheetFormatPr defaultRowHeight="15.75" outlineLevelRow="1" outlineLevelCol="1" x14ac:dyDescent="0.25"/>
  <cols>
    <col min="1" max="1" width="7.85546875" hidden="1" customWidth="1"/>
    <col min="2" max="2" width="10" hidden="1" customWidth="1"/>
    <col min="3" max="3" width="31.42578125" customWidth="1"/>
    <col min="4" max="4" width="14.7109375" style="18" customWidth="1"/>
    <col min="5" max="5" width="14.7109375" customWidth="1"/>
    <col min="6" max="6" width="12.7109375" customWidth="1" outlineLevel="1"/>
    <col min="7" max="7" width="14.7109375" style="92" customWidth="1"/>
    <col min="8" max="8" width="14.7109375" style="47" customWidth="1"/>
    <col min="9" max="9" width="12.7109375" style="22" customWidth="1" outlineLevel="1"/>
    <col min="10" max="10" width="14.7109375" style="92" customWidth="1"/>
    <col min="11" max="11" width="14.7109375" style="47" customWidth="1"/>
    <col min="12" max="12" width="12.7109375" style="22" customWidth="1" outlineLevel="1"/>
    <col min="13" max="13" width="14.7109375" style="92" customWidth="1"/>
    <col min="14" max="14" width="14.7109375" style="47" customWidth="1"/>
    <col min="15" max="15" width="12.7109375" style="22" customWidth="1" outlineLevel="1"/>
    <col min="16" max="16" width="14" style="92" customWidth="1"/>
    <col min="17" max="17" width="14.7109375" style="47" customWidth="1"/>
    <col min="18" max="18" width="12.7109375" style="22" customWidth="1" outlineLevel="1"/>
  </cols>
  <sheetData>
    <row r="1" spans="1:22" ht="26.25" customHeight="1" x14ac:dyDescent="0.25">
      <c r="B1" s="49"/>
      <c r="C1" s="113" t="s">
        <v>193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49"/>
    </row>
    <row r="2" spans="1:22" ht="35.25" customHeight="1" x14ac:dyDescent="0.25">
      <c r="A2" s="114"/>
      <c r="B2" s="116"/>
      <c r="C2" s="105" t="s">
        <v>25</v>
      </c>
      <c r="D2" s="106" t="s">
        <v>134</v>
      </c>
      <c r="E2" s="106"/>
      <c r="F2" s="105" t="s">
        <v>133</v>
      </c>
      <c r="G2" s="110" t="s">
        <v>185</v>
      </c>
      <c r="H2" s="110"/>
      <c r="I2" s="105" t="s">
        <v>133</v>
      </c>
      <c r="J2" s="110" t="s">
        <v>173</v>
      </c>
      <c r="K2" s="110"/>
      <c r="L2" s="105" t="s">
        <v>133</v>
      </c>
      <c r="M2" s="110" t="s">
        <v>20</v>
      </c>
      <c r="N2" s="110"/>
      <c r="O2" s="105" t="s">
        <v>133</v>
      </c>
      <c r="P2" s="110" t="s">
        <v>21</v>
      </c>
      <c r="Q2" s="110"/>
      <c r="R2" s="105" t="s">
        <v>133</v>
      </c>
      <c r="S2" s="1"/>
      <c r="T2" s="1"/>
      <c r="U2" s="1"/>
      <c r="V2" s="1"/>
    </row>
    <row r="3" spans="1:22" ht="22.5" customHeight="1" x14ac:dyDescent="0.25">
      <c r="A3" s="115"/>
      <c r="B3" s="115"/>
      <c r="C3" s="105"/>
      <c r="D3" s="81" t="s">
        <v>187</v>
      </c>
      <c r="E3" s="64" t="s">
        <v>192</v>
      </c>
      <c r="F3" s="105"/>
      <c r="G3" s="81" t="s">
        <v>187</v>
      </c>
      <c r="H3" s="64" t="s">
        <v>192</v>
      </c>
      <c r="I3" s="105"/>
      <c r="J3" s="81" t="s">
        <v>187</v>
      </c>
      <c r="K3" s="64" t="s">
        <v>192</v>
      </c>
      <c r="L3" s="105"/>
      <c r="M3" s="81" t="s">
        <v>187</v>
      </c>
      <c r="N3" s="64" t="s">
        <v>192</v>
      </c>
      <c r="O3" s="105"/>
      <c r="P3" s="81" t="s">
        <v>187</v>
      </c>
      <c r="Q3" s="64" t="s">
        <v>192</v>
      </c>
      <c r="R3" s="105"/>
      <c r="S3" s="1"/>
      <c r="T3" s="1"/>
      <c r="U3" s="1"/>
      <c r="V3" s="1"/>
    </row>
    <row r="4" spans="1:22" s="98" customFormat="1" ht="12.75" x14ac:dyDescent="0.2">
      <c r="A4" s="94" t="s">
        <v>31</v>
      </c>
      <c r="B4" s="94" t="s">
        <v>32</v>
      </c>
      <c r="C4" s="95" t="s">
        <v>33</v>
      </c>
      <c r="D4" s="96">
        <v>1</v>
      </c>
      <c r="E4" s="95">
        <v>2</v>
      </c>
      <c r="F4" s="95">
        <v>3</v>
      </c>
      <c r="G4" s="96">
        <v>4</v>
      </c>
      <c r="H4" s="95">
        <v>5</v>
      </c>
      <c r="I4" s="95">
        <v>6</v>
      </c>
      <c r="J4" s="96">
        <f>I4+1</f>
        <v>7</v>
      </c>
      <c r="K4" s="95">
        <v>5</v>
      </c>
      <c r="L4" s="96">
        <f t="shared" ref="L4:R4" si="0">K4+1</f>
        <v>6</v>
      </c>
      <c r="M4" s="96">
        <f t="shared" si="0"/>
        <v>7</v>
      </c>
      <c r="N4" s="95">
        <v>5</v>
      </c>
      <c r="O4" s="96">
        <f t="shared" si="0"/>
        <v>6</v>
      </c>
      <c r="P4" s="96">
        <f t="shared" si="0"/>
        <v>7</v>
      </c>
      <c r="Q4" s="95">
        <v>5</v>
      </c>
      <c r="R4" s="96">
        <f t="shared" si="0"/>
        <v>6</v>
      </c>
      <c r="S4" s="97">
        <v>1000</v>
      </c>
      <c r="T4" s="97"/>
      <c r="U4" s="97"/>
      <c r="V4" s="97"/>
    </row>
    <row r="5" spans="1:22" ht="27" customHeight="1" x14ac:dyDescent="0.25">
      <c r="A5" s="11">
        <v>1</v>
      </c>
      <c r="B5" s="15"/>
      <c r="C5" s="67" t="s">
        <v>132</v>
      </c>
      <c r="D5" s="82">
        <f>SUM(D6:D9)</f>
        <v>588.91318000000001</v>
      </c>
      <c r="E5" s="41">
        <f>SUM(E6:E9)</f>
        <v>591.80388999999991</v>
      </c>
      <c r="F5" s="50">
        <f t="shared" ref="F5:F36" si="1">IF(D5=0," ",IF(E5/D5*100&gt;200,"св.200",E5/D5))</f>
        <v>1.0049085503571169</v>
      </c>
      <c r="G5" s="82">
        <f>SUM(G6:G9)</f>
        <v>40.526410000000006</v>
      </c>
      <c r="H5" s="41">
        <f>SUM(H6:H9)</f>
        <v>145.97094000000001</v>
      </c>
      <c r="I5" s="50" t="str">
        <f t="shared" ref="I5:I47" si="2">IF(G5=0," ",IF(H5/G5*100&gt;200,"св.200",H5/G5))</f>
        <v>св.200</v>
      </c>
      <c r="J5" s="82">
        <f>SUM(J6:J9)</f>
        <v>18.600000000000001</v>
      </c>
      <c r="K5" s="41">
        <f>SUM(K6:K9)</f>
        <v>21.740499999999997</v>
      </c>
      <c r="L5" s="50">
        <f t="shared" ref="L5:L35" si="3">IF(J5=0," ",IF(K5/J5*100&gt;200,"св.200",K5/J5))</f>
        <v>1.1688440860215052</v>
      </c>
      <c r="M5" s="82">
        <f>SUM(M6:M9)</f>
        <v>169.90771000000001</v>
      </c>
      <c r="N5" s="41">
        <f>SUM(N6:N9)</f>
        <v>117.31417999999999</v>
      </c>
      <c r="O5" s="50">
        <f t="shared" ref="O5:O36" si="4">IF(M5=0," ",IF(N5/M5*100&gt;200,"св.200",N5/M5))</f>
        <v>0.69045824936372802</v>
      </c>
      <c r="P5" s="82">
        <f>SUM(P6:P9)</f>
        <v>359.87905999999998</v>
      </c>
      <c r="Q5" s="41">
        <f>SUM(Q6:Q9)</f>
        <v>306.77826999999996</v>
      </c>
      <c r="R5" s="50">
        <f t="shared" ref="R5:R36" si="5">IF(P5=0," ",IF(Q5/P5*100&gt;200,"св.200",Q5/P5))</f>
        <v>0.85244823636029277</v>
      </c>
      <c r="S5" s="1"/>
      <c r="T5" s="1"/>
      <c r="U5" s="1"/>
      <c r="V5" s="1"/>
    </row>
    <row r="6" spans="1:22" s="8" customFormat="1" ht="15" customHeight="1" outlineLevel="1" x14ac:dyDescent="0.25">
      <c r="A6" s="10"/>
      <c r="B6" s="10">
        <v>1</v>
      </c>
      <c r="C6" s="9" t="s">
        <v>180</v>
      </c>
      <c r="D6" s="42">
        <f t="shared" ref="D6:D16" si="6">G6+J6+M6+P6</f>
        <v>314.39357000000001</v>
      </c>
      <c r="E6" s="43">
        <f t="shared" ref="E6:E9" si="7">(H6+K6+N6+Q6)</f>
        <v>370.26000999999997</v>
      </c>
      <c r="F6" s="74">
        <f t="shared" si="1"/>
        <v>1.1776958733602598</v>
      </c>
      <c r="G6" s="45">
        <v>39.08522</v>
      </c>
      <c r="H6" s="43">
        <v>145.35040000000001</v>
      </c>
      <c r="I6" s="74" t="str">
        <f t="shared" si="2"/>
        <v>св.200</v>
      </c>
      <c r="J6" s="45">
        <v>18.600000000000001</v>
      </c>
      <c r="K6" s="43">
        <v>20.660499999999999</v>
      </c>
      <c r="L6" s="74">
        <f t="shared" si="3"/>
        <v>1.110779569892473</v>
      </c>
      <c r="M6" s="45">
        <v>104.04897</v>
      </c>
      <c r="N6" s="43">
        <v>75.878779999999992</v>
      </c>
      <c r="O6" s="74">
        <f>IF(M6=0," ",IF(N6/M6*100&gt;200,"св.200",N6/M6))</f>
        <v>0.72926027042843378</v>
      </c>
      <c r="P6" s="45">
        <v>152.65938</v>
      </c>
      <c r="Q6" s="43">
        <v>128.37033</v>
      </c>
      <c r="R6" s="74">
        <f t="shared" si="5"/>
        <v>0.84089382519436406</v>
      </c>
      <c r="S6" s="1"/>
      <c r="T6" s="1"/>
      <c r="U6" s="1"/>
      <c r="V6" s="1"/>
    </row>
    <row r="7" spans="1:22" s="8" customFormat="1" ht="15" customHeight="1" outlineLevel="1" x14ac:dyDescent="0.25">
      <c r="A7" s="10"/>
      <c r="B7" s="10">
        <v>2</v>
      </c>
      <c r="C7" s="9" t="s">
        <v>131</v>
      </c>
      <c r="D7" s="42">
        <f t="shared" si="6"/>
        <v>54.338710000000006</v>
      </c>
      <c r="E7" s="43">
        <f t="shared" si="7"/>
        <v>41.680800000000005</v>
      </c>
      <c r="F7" s="74">
        <f t="shared" si="1"/>
        <v>0.76705538280168961</v>
      </c>
      <c r="G7" s="45">
        <v>0.89345000000000008</v>
      </c>
      <c r="H7" s="43">
        <v>0</v>
      </c>
      <c r="I7" s="74">
        <f t="shared" si="2"/>
        <v>0</v>
      </c>
      <c r="J7" s="45"/>
      <c r="K7" s="43">
        <v>1.08</v>
      </c>
      <c r="L7" s="74" t="str">
        <f t="shared" si="3"/>
        <v xml:space="preserve"> </v>
      </c>
      <c r="M7" s="45">
        <v>21.035070000000001</v>
      </c>
      <c r="N7" s="43">
        <v>8.9710800000000006</v>
      </c>
      <c r="O7" s="74">
        <f>IF(M7=0," ",IF(N7/M7*100&gt;200,"св.200",N7/M7))</f>
        <v>0.42648206067296185</v>
      </c>
      <c r="P7" s="45">
        <v>32.41019</v>
      </c>
      <c r="Q7" s="43">
        <v>31.629720000000002</v>
      </c>
      <c r="R7" s="74">
        <f t="shared" si="5"/>
        <v>0.97591899337831722</v>
      </c>
      <c r="S7" s="1"/>
      <c r="T7" s="1"/>
      <c r="U7" s="1"/>
      <c r="V7" s="1"/>
    </row>
    <row r="8" spans="1:22" s="8" customFormat="1" ht="15" customHeight="1" outlineLevel="1" x14ac:dyDescent="0.25">
      <c r="A8" s="10"/>
      <c r="B8" s="10">
        <v>3</v>
      </c>
      <c r="C8" s="9" t="s">
        <v>130</v>
      </c>
      <c r="D8" s="42">
        <f t="shared" si="6"/>
        <v>150.99119999999999</v>
      </c>
      <c r="E8" s="43">
        <f t="shared" si="7"/>
        <v>120.23541999999999</v>
      </c>
      <c r="F8" s="74">
        <f t="shared" si="1"/>
        <v>0.79630746692522481</v>
      </c>
      <c r="G8" s="45">
        <v>0.24889</v>
      </c>
      <c r="H8" s="43">
        <v>0.33024000000000003</v>
      </c>
      <c r="I8" s="74">
        <f t="shared" si="2"/>
        <v>1.3268512194141993</v>
      </c>
      <c r="J8" s="45"/>
      <c r="K8" s="43"/>
      <c r="L8" s="74" t="str">
        <f t="shared" si="3"/>
        <v xml:space="preserve"> </v>
      </c>
      <c r="M8" s="45">
        <v>39.302050000000001</v>
      </c>
      <c r="N8" s="43">
        <v>28.224509999999999</v>
      </c>
      <c r="O8" s="74">
        <f>IF(M8=0," ",IF(N8/M8*100&gt;200,"св.200",N8/M8))</f>
        <v>0.71814345562127158</v>
      </c>
      <c r="P8" s="45">
        <v>111.44025999999999</v>
      </c>
      <c r="Q8" s="43">
        <v>91.680669999999992</v>
      </c>
      <c r="R8" s="74">
        <f t="shared" si="5"/>
        <v>0.8226889456288059</v>
      </c>
      <c r="S8" s="1"/>
      <c r="T8" s="1"/>
      <c r="U8" s="1"/>
      <c r="V8" s="1"/>
    </row>
    <row r="9" spans="1:22" s="8" customFormat="1" ht="15" customHeight="1" outlineLevel="1" x14ac:dyDescent="0.25">
      <c r="A9" s="10"/>
      <c r="B9" s="10">
        <v>4</v>
      </c>
      <c r="C9" s="9" t="s">
        <v>129</v>
      </c>
      <c r="D9" s="42">
        <f t="shared" si="6"/>
        <v>69.189700000000002</v>
      </c>
      <c r="E9" s="43">
        <f t="shared" si="7"/>
        <v>59.627660000000006</v>
      </c>
      <c r="F9" s="74">
        <f t="shared" si="1"/>
        <v>0.86179966093219085</v>
      </c>
      <c r="G9" s="45">
        <v>0.29885</v>
      </c>
      <c r="H9" s="43">
        <v>0.2903</v>
      </c>
      <c r="I9" s="74">
        <f t="shared" si="2"/>
        <v>0.97139032959678773</v>
      </c>
      <c r="J9" s="45"/>
      <c r="K9" s="43"/>
      <c r="L9" s="74" t="str">
        <f t="shared" si="3"/>
        <v xml:space="preserve"> </v>
      </c>
      <c r="M9" s="45">
        <v>5.5216199999999995</v>
      </c>
      <c r="N9" s="43">
        <v>4.2398100000000003</v>
      </c>
      <c r="O9" s="74">
        <f>IF(M9=0," ",IF(N9/M9*100&gt;200,"св.200",N9/M9))</f>
        <v>0.76785617264498474</v>
      </c>
      <c r="P9" s="45">
        <v>63.369230000000002</v>
      </c>
      <c r="Q9" s="43">
        <v>55.097550000000005</v>
      </c>
      <c r="R9" s="74">
        <f t="shared" si="5"/>
        <v>0.869468510190198</v>
      </c>
      <c r="S9" s="1"/>
      <c r="T9" s="1"/>
      <c r="U9" s="1"/>
      <c r="V9" s="1"/>
    </row>
    <row r="10" spans="1:22" ht="30" customHeight="1" x14ac:dyDescent="0.25">
      <c r="A10" s="11">
        <v>2</v>
      </c>
      <c r="B10" s="15"/>
      <c r="C10" s="67" t="s">
        <v>128</v>
      </c>
      <c r="D10" s="82">
        <f>SUM(D11:D16)</f>
        <v>3508.2571200000002</v>
      </c>
      <c r="E10" s="41">
        <f>SUM(E11:E16)</f>
        <v>3246.3787399999997</v>
      </c>
      <c r="F10" s="50">
        <f t="shared" si="1"/>
        <v>0.92535370953654605</v>
      </c>
      <c r="G10" s="82">
        <f>SUM(G11:G16)</f>
        <v>1222.5536500000001</v>
      </c>
      <c r="H10" s="41">
        <f>SUM(H11:H16)</f>
        <v>1335.3263400000003</v>
      </c>
      <c r="I10" s="50">
        <f t="shared" si="2"/>
        <v>1.0922435510294377</v>
      </c>
      <c r="J10" s="82">
        <f>SUM(J11:J16)</f>
        <v>0</v>
      </c>
      <c r="K10" s="41">
        <f>SUM(K11:K16)</f>
        <v>0</v>
      </c>
      <c r="L10" s="50" t="str">
        <f t="shared" si="3"/>
        <v xml:space="preserve"> </v>
      </c>
      <c r="M10" s="82">
        <f>SUM(M11:M16)</f>
        <v>449.40094999999997</v>
      </c>
      <c r="N10" s="41">
        <f>SUM(N11:N16)</f>
        <v>355.29782</v>
      </c>
      <c r="O10" s="50">
        <f t="shared" si="4"/>
        <v>0.79060317963279791</v>
      </c>
      <c r="P10" s="82">
        <f>SUM(P11:P16)</f>
        <v>1836.3025199999997</v>
      </c>
      <c r="Q10" s="41">
        <f>SUM(Q11:Q16)</f>
        <v>1555.7545799999998</v>
      </c>
      <c r="R10" s="50">
        <f t="shared" si="5"/>
        <v>0.84722128464976454</v>
      </c>
      <c r="S10" s="1"/>
      <c r="T10" s="1"/>
      <c r="U10" s="1"/>
      <c r="V10" s="1"/>
    </row>
    <row r="11" spans="1:22" s="8" customFormat="1" ht="15.75" customHeight="1" outlineLevel="1" x14ac:dyDescent="0.25">
      <c r="A11" s="10"/>
      <c r="B11" s="10">
        <v>1</v>
      </c>
      <c r="C11" s="9" t="s">
        <v>127</v>
      </c>
      <c r="D11" s="42">
        <f t="shared" si="6"/>
        <v>309.61135000000002</v>
      </c>
      <c r="E11" s="43">
        <f t="shared" ref="E11:E16" si="8">(H11+K11+N11+Q11)</f>
        <v>257.80313999999998</v>
      </c>
      <c r="F11" s="74">
        <f t="shared" si="1"/>
        <v>0.83266695487746156</v>
      </c>
      <c r="G11" s="45">
        <v>15.37257</v>
      </c>
      <c r="H11" s="43">
        <v>11.382809999999999</v>
      </c>
      <c r="I11" s="74">
        <f t="shared" si="2"/>
        <v>0.74046239503219047</v>
      </c>
      <c r="J11" s="45"/>
      <c r="K11" s="43"/>
      <c r="L11" s="74" t="str">
        <f t="shared" si="3"/>
        <v xml:space="preserve"> </v>
      </c>
      <c r="M11" s="45">
        <v>118.13297999999999</v>
      </c>
      <c r="N11" s="43">
        <v>96.139099999999999</v>
      </c>
      <c r="O11" s="74">
        <f t="shared" si="4"/>
        <v>0.81382100070615337</v>
      </c>
      <c r="P11" s="45">
        <v>176.10579999999999</v>
      </c>
      <c r="Q11" s="43">
        <v>150.28123000000002</v>
      </c>
      <c r="R11" s="74">
        <f t="shared" si="5"/>
        <v>0.85335764069099385</v>
      </c>
      <c r="S11" s="1"/>
      <c r="T11" s="1"/>
      <c r="U11" s="1"/>
      <c r="V11" s="1"/>
    </row>
    <row r="12" spans="1:22" s="8" customFormat="1" ht="15" customHeight="1" outlineLevel="1" x14ac:dyDescent="0.25">
      <c r="A12" s="10"/>
      <c r="B12" s="10">
        <v>2</v>
      </c>
      <c r="C12" s="9" t="s">
        <v>126</v>
      </c>
      <c r="D12" s="42">
        <f t="shared" si="6"/>
        <v>1068.18075</v>
      </c>
      <c r="E12" s="43">
        <f t="shared" si="8"/>
        <v>1208.0214999999998</v>
      </c>
      <c r="F12" s="74">
        <f t="shared" si="1"/>
        <v>1.1309148755957266</v>
      </c>
      <c r="G12" s="45">
        <v>825.74113</v>
      </c>
      <c r="H12" s="43">
        <v>943.79503</v>
      </c>
      <c r="I12" s="74">
        <f>IF(G12=0," ",IF(H12/G12*100&gt;200,"св.200",H12/G12))</f>
        <v>1.142967203292877</v>
      </c>
      <c r="J12" s="45"/>
      <c r="K12" s="43"/>
      <c r="L12" s="74" t="str">
        <f t="shared" si="3"/>
        <v xml:space="preserve"> </v>
      </c>
      <c r="M12" s="45">
        <v>147.18048000000002</v>
      </c>
      <c r="N12" s="43">
        <v>125.07695</v>
      </c>
      <c r="O12" s="74">
        <f t="shared" si="4"/>
        <v>0.84982023431368059</v>
      </c>
      <c r="P12" s="45">
        <v>95.259140000000002</v>
      </c>
      <c r="Q12" s="43">
        <v>139.14952</v>
      </c>
      <c r="R12" s="74">
        <f t="shared" si="5"/>
        <v>1.4607471786959234</v>
      </c>
      <c r="S12" s="1"/>
      <c r="T12" s="1"/>
      <c r="U12" s="1"/>
      <c r="V12" s="1"/>
    </row>
    <row r="13" spans="1:22" s="8" customFormat="1" ht="15" customHeight="1" outlineLevel="1" x14ac:dyDescent="0.25">
      <c r="A13" s="10"/>
      <c r="B13" s="10">
        <v>3</v>
      </c>
      <c r="C13" s="9" t="s">
        <v>125</v>
      </c>
      <c r="D13" s="42">
        <f t="shared" si="6"/>
        <v>1184.81323</v>
      </c>
      <c r="E13" s="43">
        <f t="shared" si="8"/>
        <v>1171.9609599999999</v>
      </c>
      <c r="F13" s="74">
        <f t="shared" si="1"/>
        <v>0.98915249283636031</v>
      </c>
      <c r="G13" s="45">
        <v>377.75785999999999</v>
      </c>
      <c r="H13" s="43">
        <v>377.75830999999999</v>
      </c>
      <c r="I13" s="74">
        <f t="shared" si="2"/>
        <v>1.000001191239277</v>
      </c>
      <c r="J13" s="45"/>
      <c r="K13" s="43"/>
      <c r="L13" s="74" t="str">
        <f t="shared" si="3"/>
        <v xml:space="preserve"> </v>
      </c>
      <c r="M13" s="45">
        <v>109.35551</v>
      </c>
      <c r="N13" s="43">
        <v>82.504739999999998</v>
      </c>
      <c r="O13" s="74">
        <f t="shared" si="4"/>
        <v>0.75446349251171707</v>
      </c>
      <c r="P13" s="45">
        <v>697.69985999999994</v>
      </c>
      <c r="Q13" s="43">
        <v>711.69790999999998</v>
      </c>
      <c r="R13" s="74">
        <f t="shared" si="5"/>
        <v>1.020063140044202</v>
      </c>
      <c r="S13" s="1"/>
      <c r="T13" s="1"/>
      <c r="U13" s="1"/>
      <c r="V13" s="1"/>
    </row>
    <row r="14" spans="1:22" s="8" customFormat="1" ht="15" customHeight="1" outlineLevel="1" x14ac:dyDescent="0.25">
      <c r="A14" s="10"/>
      <c r="B14" s="10">
        <v>4</v>
      </c>
      <c r="C14" s="9" t="s">
        <v>88</v>
      </c>
      <c r="D14" s="42">
        <f t="shared" si="6"/>
        <v>262.06968999999998</v>
      </c>
      <c r="E14" s="43">
        <f t="shared" si="8"/>
        <v>203.15260999999998</v>
      </c>
      <c r="F14" s="74">
        <f t="shared" si="1"/>
        <v>0.77518544780970278</v>
      </c>
      <c r="G14" s="45">
        <v>0.82413999999999998</v>
      </c>
      <c r="H14" s="43">
        <v>0.82128999999999996</v>
      </c>
      <c r="I14" s="74">
        <f t="shared" si="2"/>
        <v>0.99654184968573301</v>
      </c>
      <c r="J14" s="45"/>
      <c r="K14" s="43"/>
      <c r="L14" s="74" t="str">
        <f t="shared" si="3"/>
        <v xml:space="preserve"> </v>
      </c>
      <c r="M14" s="45">
        <v>13.928430000000001</v>
      </c>
      <c r="N14" s="43">
        <v>10.5982</v>
      </c>
      <c r="O14" s="74">
        <f t="shared" si="4"/>
        <v>0.76090413635994869</v>
      </c>
      <c r="P14" s="45">
        <v>247.31711999999999</v>
      </c>
      <c r="Q14" s="43">
        <v>191.73311999999999</v>
      </c>
      <c r="R14" s="74">
        <f t="shared" si="5"/>
        <v>0.77525211356172996</v>
      </c>
      <c r="S14" s="1"/>
      <c r="T14" s="1"/>
      <c r="U14" s="1"/>
      <c r="V14" s="1"/>
    </row>
    <row r="15" spans="1:22" s="8" customFormat="1" ht="15" customHeight="1" outlineLevel="1" x14ac:dyDescent="0.25">
      <c r="A15" s="10"/>
      <c r="B15" s="10">
        <v>5</v>
      </c>
      <c r="C15" s="9" t="s">
        <v>124</v>
      </c>
      <c r="D15" s="42">
        <f t="shared" si="6"/>
        <v>221.10408000000001</v>
      </c>
      <c r="E15" s="43">
        <f t="shared" si="8"/>
        <v>120.91473000000001</v>
      </c>
      <c r="F15" s="74">
        <f t="shared" si="1"/>
        <v>0.54686792753892199</v>
      </c>
      <c r="G15" s="45">
        <v>9.2450000000000004E-2</v>
      </c>
      <c r="H15" s="43">
        <v>9.2450000000000004E-2</v>
      </c>
      <c r="I15" s="74">
        <f t="shared" si="2"/>
        <v>1</v>
      </c>
      <c r="J15" s="45"/>
      <c r="K15" s="43"/>
      <c r="L15" s="74" t="str">
        <f t="shared" si="3"/>
        <v xml:space="preserve"> </v>
      </c>
      <c r="M15" s="45">
        <v>12.023709999999999</v>
      </c>
      <c r="N15" s="43">
        <v>11.19186</v>
      </c>
      <c r="O15" s="74">
        <f t="shared" si="4"/>
        <v>0.93081586299070762</v>
      </c>
      <c r="P15" s="45">
        <v>208.98792</v>
      </c>
      <c r="Q15" s="43">
        <v>109.63042</v>
      </c>
      <c r="R15" s="74">
        <f t="shared" si="5"/>
        <v>0.52457778420877144</v>
      </c>
      <c r="S15" s="1"/>
      <c r="T15" s="1"/>
      <c r="U15" s="1"/>
      <c r="V15" s="1"/>
    </row>
    <row r="16" spans="1:22" s="8" customFormat="1" ht="15" customHeight="1" outlineLevel="1" x14ac:dyDescent="0.25">
      <c r="A16" s="10"/>
      <c r="B16" s="10">
        <v>6</v>
      </c>
      <c r="C16" s="9" t="s">
        <v>123</v>
      </c>
      <c r="D16" s="42">
        <f t="shared" si="6"/>
        <v>462.47802000000001</v>
      </c>
      <c r="E16" s="43">
        <f t="shared" si="8"/>
        <v>284.5258</v>
      </c>
      <c r="F16" s="74">
        <f t="shared" si="1"/>
        <v>0.61522015684118347</v>
      </c>
      <c r="G16" s="45">
        <v>2.7654999999999998</v>
      </c>
      <c r="H16" s="43">
        <v>1.47645</v>
      </c>
      <c r="I16" s="74">
        <f t="shared" si="2"/>
        <v>0.53388175736756471</v>
      </c>
      <c r="J16" s="45"/>
      <c r="K16" s="43"/>
      <c r="L16" s="74" t="str">
        <f>IF(J16=0," ",IF(K16/J16*100&gt;200,"св.200",K16/J16))</f>
        <v xml:space="preserve"> </v>
      </c>
      <c r="M16" s="45">
        <v>48.779839999999993</v>
      </c>
      <c r="N16" s="43">
        <v>29.78697</v>
      </c>
      <c r="O16" s="74">
        <f t="shared" si="4"/>
        <v>0.61064099431240459</v>
      </c>
      <c r="P16" s="45">
        <v>410.93268</v>
      </c>
      <c r="Q16" s="43">
        <v>253.26238000000001</v>
      </c>
      <c r="R16" s="74">
        <f t="shared" si="5"/>
        <v>0.61631111937848315</v>
      </c>
      <c r="S16" s="1"/>
      <c r="T16" s="1"/>
      <c r="U16" s="1"/>
      <c r="V16" s="1"/>
    </row>
    <row r="17" spans="1:22" ht="31.5" customHeight="1" x14ac:dyDescent="0.25">
      <c r="A17" s="11">
        <v>3</v>
      </c>
      <c r="B17" s="15"/>
      <c r="C17" s="67" t="s">
        <v>122</v>
      </c>
      <c r="D17" s="82">
        <f>SUM(D18:D22)</f>
        <v>3214.8176999999996</v>
      </c>
      <c r="E17" s="41">
        <f>SUM(E18:E22)</f>
        <v>2505.2021399999999</v>
      </c>
      <c r="F17" s="50">
        <f t="shared" si="1"/>
        <v>0.77926724740877229</v>
      </c>
      <c r="G17" s="82">
        <f>SUM(G18:G22)</f>
        <v>91.459439999999987</v>
      </c>
      <c r="H17" s="41">
        <f>SUM(H18:H22)</f>
        <v>62.490029999999997</v>
      </c>
      <c r="I17" s="50">
        <f t="shared" si="2"/>
        <v>0.68325401948667086</v>
      </c>
      <c r="J17" s="82">
        <f>SUM(J18:J22)</f>
        <v>71.248100000000008</v>
      </c>
      <c r="K17" s="41">
        <f>SUM(K18:K22)</f>
        <v>52.877200000000002</v>
      </c>
      <c r="L17" s="50">
        <f t="shared" si="3"/>
        <v>0.74215593117570844</v>
      </c>
      <c r="M17" s="82">
        <f>SUM(M18:M22)</f>
        <v>774.11481999999978</v>
      </c>
      <c r="N17" s="41">
        <f>SUM(N18:N22)</f>
        <v>445.11791999999997</v>
      </c>
      <c r="O17" s="50">
        <f t="shared" si="4"/>
        <v>0.57500245247856141</v>
      </c>
      <c r="P17" s="82">
        <f>SUM(P18:P22)</f>
        <v>2277.9953399999999</v>
      </c>
      <c r="Q17" s="41">
        <f>SUM(Q18:Q22)</f>
        <v>1944.7169899999999</v>
      </c>
      <c r="R17" s="50">
        <f t="shared" si="5"/>
        <v>0.85369664979209303</v>
      </c>
      <c r="S17" s="1"/>
      <c r="T17" s="1"/>
      <c r="U17" s="1"/>
      <c r="V17" s="1"/>
    </row>
    <row r="18" spans="1:22" s="16" customFormat="1" ht="15" customHeight="1" outlineLevel="1" x14ac:dyDescent="0.25">
      <c r="A18" s="10"/>
      <c r="B18" s="14"/>
      <c r="C18" s="9" t="s">
        <v>121</v>
      </c>
      <c r="D18" s="45">
        <f t="shared" ref="D18:E22" si="9">(G18+J18+M18+P18)</f>
        <v>940.67471999999998</v>
      </c>
      <c r="E18" s="43">
        <f t="shared" si="9"/>
        <v>835.92428999999993</v>
      </c>
      <c r="F18" s="74">
        <f t="shared" si="1"/>
        <v>0.88864330275613224</v>
      </c>
      <c r="G18" s="45">
        <v>56.327559999999998</v>
      </c>
      <c r="H18" s="43">
        <v>40.154110000000003</v>
      </c>
      <c r="I18" s="74">
        <f t="shared" si="2"/>
        <v>0.7128679104864476</v>
      </c>
      <c r="J18" s="45">
        <v>58.416499999999999</v>
      </c>
      <c r="K18" s="43">
        <v>38.2515</v>
      </c>
      <c r="L18" s="74">
        <f t="shared" si="3"/>
        <v>0.65480643311393183</v>
      </c>
      <c r="M18" s="45">
        <v>256.38867999999997</v>
      </c>
      <c r="N18" s="43">
        <v>107.12819</v>
      </c>
      <c r="O18" s="74">
        <f t="shared" si="4"/>
        <v>0.41783510098807802</v>
      </c>
      <c r="P18" s="45">
        <v>569.54197999999997</v>
      </c>
      <c r="Q18" s="43">
        <v>650.39049</v>
      </c>
      <c r="R18" s="74">
        <f t="shared" si="5"/>
        <v>1.1419535571372632</v>
      </c>
      <c r="S18" s="17"/>
      <c r="T18" s="17"/>
      <c r="U18" s="17"/>
      <c r="V18" s="17"/>
    </row>
    <row r="19" spans="1:22" s="16" customFormat="1" ht="15" customHeight="1" outlineLevel="1" x14ac:dyDescent="0.25">
      <c r="A19" s="10"/>
      <c r="B19" s="14"/>
      <c r="C19" s="9" t="s">
        <v>120</v>
      </c>
      <c r="D19" s="45">
        <f t="shared" si="9"/>
        <v>656.96292999999991</v>
      </c>
      <c r="E19" s="43">
        <f t="shared" si="9"/>
        <v>506.06629000000004</v>
      </c>
      <c r="F19" s="74">
        <f t="shared" si="1"/>
        <v>0.77031178912941112</v>
      </c>
      <c r="G19" s="45">
        <v>27.71509</v>
      </c>
      <c r="H19" s="43">
        <v>18.340779999999999</v>
      </c>
      <c r="I19" s="74">
        <f t="shared" si="2"/>
        <v>0.66176151692092644</v>
      </c>
      <c r="J19" s="45"/>
      <c r="K19" s="43">
        <v>1.1379999999999999</v>
      </c>
      <c r="L19" s="74" t="str">
        <f t="shared" si="3"/>
        <v xml:space="preserve"> </v>
      </c>
      <c r="M19" s="45">
        <v>284.79616999999996</v>
      </c>
      <c r="N19" s="43">
        <v>213.93807000000001</v>
      </c>
      <c r="O19" s="74">
        <f t="shared" si="4"/>
        <v>0.75119714566386209</v>
      </c>
      <c r="P19" s="45">
        <v>344.45166999999998</v>
      </c>
      <c r="Q19" s="43">
        <v>272.64944000000003</v>
      </c>
      <c r="R19" s="74">
        <f t="shared" si="5"/>
        <v>0.79154628572420638</v>
      </c>
      <c r="S19" s="17"/>
      <c r="T19" s="17"/>
      <c r="U19" s="17"/>
      <c r="V19" s="17"/>
    </row>
    <row r="20" spans="1:22" s="16" customFormat="1" ht="15" customHeight="1" outlineLevel="1" x14ac:dyDescent="0.25">
      <c r="A20" s="10"/>
      <c r="B20" s="14"/>
      <c r="C20" s="9" t="s">
        <v>119</v>
      </c>
      <c r="D20" s="45">
        <f t="shared" si="9"/>
        <v>537.33924999999999</v>
      </c>
      <c r="E20" s="43">
        <f t="shared" si="9"/>
        <v>442.94211999999999</v>
      </c>
      <c r="F20" s="74">
        <f t="shared" si="1"/>
        <v>0.82432489344487681</v>
      </c>
      <c r="G20" s="45">
        <v>4.7100000000000003E-2</v>
      </c>
      <c r="H20" s="43">
        <v>2.29E-2</v>
      </c>
      <c r="I20" s="74">
        <f t="shared" si="2"/>
        <v>0.48619957537154984</v>
      </c>
      <c r="J20" s="45">
        <v>1.44E-2</v>
      </c>
      <c r="K20" s="43"/>
      <c r="L20" s="74">
        <f t="shared" si="3"/>
        <v>0</v>
      </c>
      <c r="M20" s="45">
        <v>47.279110000000003</v>
      </c>
      <c r="N20" s="43">
        <v>19.641599999999997</v>
      </c>
      <c r="O20" s="74">
        <f t="shared" si="4"/>
        <v>0.41543929232170396</v>
      </c>
      <c r="P20" s="45">
        <v>489.99864000000002</v>
      </c>
      <c r="Q20" s="43">
        <v>423.27762000000001</v>
      </c>
      <c r="R20" s="74">
        <f t="shared" si="5"/>
        <v>0.86383427513186561</v>
      </c>
      <c r="S20" s="17"/>
      <c r="T20" s="17"/>
      <c r="U20" s="17"/>
      <c r="V20" s="17"/>
    </row>
    <row r="21" spans="1:22" s="16" customFormat="1" ht="15" customHeight="1" outlineLevel="1" x14ac:dyDescent="0.25">
      <c r="A21" s="10"/>
      <c r="B21" s="14"/>
      <c r="C21" s="9" t="s">
        <v>181</v>
      </c>
      <c r="D21" s="45">
        <f t="shared" si="9"/>
        <v>604.82601</v>
      </c>
      <c r="E21" s="43">
        <f t="shared" si="9"/>
        <v>397.55196999999998</v>
      </c>
      <c r="F21" s="74">
        <f t="shared" si="1"/>
        <v>0.65729972492419764</v>
      </c>
      <c r="G21" s="45">
        <v>5.3523399999999999</v>
      </c>
      <c r="H21" s="43">
        <v>2.1173899999999999</v>
      </c>
      <c r="I21" s="74">
        <f t="shared" si="2"/>
        <v>0.39560080263959313</v>
      </c>
      <c r="J21" s="45">
        <v>12.817200000000001</v>
      </c>
      <c r="K21" s="43">
        <v>13.4877</v>
      </c>
      <c r="L21" s="74">
        <f t="shared" si="3"/>
        <v>1.052312517554536</v>
      </c>
      <c r="M21" s="45">
        <v>53.237169999999999</v>
      </c>
      <c r="N21" s="43">
        <v>8.4649400000000004</v>
      </c>
      <c r="O21" s="74">
        <f t="shared" si="4"/>
        <v>0.15900431972623641</v>
      </c>
      <c r="P21" s="45">
        <v>533.41930000000002</v>
      </c>
      <c r="Q21" s="43">
        <v>373.48194000000001</v>
      </c>
      <c r="R21" s="74">
        <f t="shared" si="5"/>
        <v>0.7001657795284123</v>
      </c>
      <c r="S21" s="17"/>
      <c r="T21" s="17"/>
      <c r="U21" s="17"/>
      <c r="V21" s="17"/>
    </row>
    <row r="22" spans="1:22" s="16" customFormat="1" ht="15" customHeight="1" outlineLevel="1" x14ac:dyDescent="0.25">
      <c r="A22" s="10"/>
      <c r="B22" s="14"/>
      <c r="C22" s="9" t="s">
        <v>118</v>
      </c>
      <c r="D22" s="45">
        <f t="shared" si="9"/>
        <v>475.01479</v>
      </c>
      <c r="E22" s="43">
        <f t="shared" si="9"/>
        <v>322.71746999999999</v>
      </c>
      <c r="F22" s="74">
        <f t="shared" si="1"/>
        <v>0.67938404612622694</v>
      </c>
      <c r="G22" s="45">
        <v>2.01735</v>
      </c>
      <c r="H22" s="43">
        <v>1.8548499999999999</v>
      </c>
      <c r="I22" s="74">
        <f t="shared" si="2"/>
        <v>0.91944878181773115</v>
      </c>
      <c r="J22" s="45"/>
      <c r="K22" s="43"/>
      <c r="L22" s="74" t="str">
        <f t="shared" si="3"/>
        <v xml:space="preserve"> </v>
      </c>
      <c r="M22" s="45">
        <v>132.41369</v>
      </c>
      <c r="N22" s="43">
        <v>95.945119999999989</v>
      </c>
      <c r="O22" s="74">
        <f t="shared" si="4"/>
        <v>0.72458610586261873</v>
      </c>
      <c r="P22" s="45">
        <v>340.58375000000001</v>
      </c>
      <c r="Q22" s="43">
        <v>224.91749999999999</v>
      </c>
      <c r="R22" s="74">
        <f t="shared" si="5"/>
        <v>0.66038823050130835</v>
      </c>
      <c r="S22" s="17"/>
      <c r="T22" s="17"/>
      <c r="U22" s="17"/>
      <c r="V22" s="17"/>
    </row>
    <row r="23" spans="1:22" ht="30.75" customHeight="1" x14ac:dyDescent="0.25">
      <c r="A23" s="11">
        <v>4</v>
      </c>
      <c r="B23" s="15"/>
      <c r="C23" s="67" t="s">
        <v>151</v>
      </c>
      <c r="D23" s="82">
        <f>SUM(D24:D28)</f>
        <v>2960.8860800000002</v>
      </c>
      <c r="E23" s="41">
        <f>SUM(E24:E28)</f>
        <v>2577.6423</v>
      </c>
      <c r="F23" s="50">
        <f t="shared" si="1"/>
        <v>0.87056449669282776</v>
      </c>
      <c r="G23" s="82">
        <f>SUM(G24:G28)</f>
        <v>203.91548000000003</v>
      </c>
      <c r="H23" s="41">
        <f>SUM(H24:H28)</f>
        <v>36.456099999999999</v>
      </c>
      <c r="I23" s="50">
        <f t="shared" si="2"/>
        <v>0.17878044374071059</v>
      </c>
      <c r="J23" s="82">
        <f>SUM(J24:J28)</f>
        <v>0</v>
      </c>
      <c r="K23" s="41">
        <f>SUM(K24:K28)</f>
        <v>0</v>
      </c>
      <c r="L23" s="50" t="str">
        <f t="shared" si="3"/>
        <v xml:space="preserve"> </v>
      </c>
      <c r="M23" s="82">
        <f>SUM(M24:M28)</f>
        <v>1147.98513</v>
      </c>
      <c r="N23" s="41">
        <f>SUM(N24:N28)</f>
        <v>876.52658000000008</v>
      </c>
      <c r="O23" s="50">
        <f t="shared" si="4"/>
        <v>0.76353478550719556</v>
      </c>
      <c r="P23" s="82">
        <f>SUM(P24:P28)</f>
        <v>1608.9854700000001</v>
      </c>
      <c r="Q23" s="41">
        <f>SUM(Q24:Q28)</f>
        <v>1664.6596199999999</v>
      </c>
      <c r="R23" s="50">
        <f t="shared" si="5"/>
        <v>1.0346020216080634</v>
      </c>
      <c r="S23" s="1"/>
      <c r="T23" s="1"/>
      <c r="U23" s="1"/>
      <c r="V23" s="1"/>
    </row>
    <row r="24" spans="1:22" s="8" customFormat="1" ht="15" customHeight="1" outlineLevel="1" x14ac:dyDescent="0.25">
      <c r="A24" s="10"/>
      <c r="B24" s="14"/>
      <c r="C24" s="9" t="s">
        <v>135</v>
      </c>
      <c r="D24" s="45">
        <f t="shared" ref="D24:E28" si="10">(G24+J24+M24+P24)</f>
        <v>1606.2791300000001</v>
      </c>
      <c r="E24" s="43">
        <f t="shared" si="10"/>
        <v>1325.2955499999998</v>
      </c>
      <c r="F24" s="74">
        <f t="shared" si="1"/>
        <v>0.82507176072193611</v>
      </c>
      <c r="G24" s="45">
        <v>200.85213000000002</v>
      </c>
      <c r="H24" s="43">
        <v>34.216200000000001</v>
      </c>
      <c r="I24" s="74">
        <f t="shared" si="2"/>
        <v>0.17035517621844487</v>
      </c>
      <c r="J24" s="45"/>
      <c r="K24" s="43"/>
      <c r="L24" s="74" t="str">
        <f t="shared" si="3"/>
        <v xml:space="preserve"> </v>
      </c>
      <c r="M24" s="45">
        <v>949.15929000000006</v>
      </c>
      <c r="N24" s="43">
        <v>746.27512999999999</v>
      </c>
      <c r="O24" s="74">
        <f t="shared" si="4"/>
        <v>0.78624856529613696</v>
      </c>
      <c r="P24" s="45">
        <v>456.26771000000002</v>
      </c>
      <c r="Q24" s="43">
        <v>544.80421999999999</v>
      </c>
      <c r="R24" s="74">
        <f t="shared" si="5"/>
        <v>1.194045092518162</v>
      </c>
      <c r="S24" s="1"/>
      <c r="T24" s="1"/>
      <c r="U24" s="1"/>
      <c r="V24" s="1"/>
    </row>
    <row r="25" spans="1:22" s="8" customFormat="1" ht="15" customHeight="1" outlineLevel="1" x14ac:dyDescent="0.25">
      <c r="A25" s="10"/>
      <c r="B25" s="14"/>
      <c r="C25" s="9" t="s">
        <v>117</v>
      </c>
      <c r="D25" s="45">
        <f t="shared" si="10"/>
        <v>417.74644999999998</v>
      </c>
      <c r="E25" s="43">
        <f t="shared" si="10"/>
        <v>440.62403000000006</v>
      </c>
      <c r="F25" s="74">
        <f t="shared" si="1"/>
        <v>1.0547642714857304</v>
      </c>
      <c r="G25" s="45">
        <v>9.75E-3</v>
      </c>
      <c r="H25" s="43">
        <v>9.75E-3</v>
      </c>
      <c r="I25" s="74">
        <f t="shared" si="2"/>
        <v>1</v>
      </c>
      <c r="J25" s="45"/>
      <c r="K25" s="43"/>
      <c r="L25" s="74" t="str">
        <f>IF(K25=0," ",IF(K25/J25*100&gt;200,"св.200",K25/J25))</f>
        <v xml:space="preserve"> </v>
      </c>
      <c r="M25" s="45">
        <v>51.967400000000005</v>
      </c>
      <c r="N25" s="43">
        <v>43.908580000000001</v>
      </c>
      <c r="O25" s="74">
        <f t="shared" si="4"/>
        <v>0.8449254725077644</v>
      </c>
      <c r="P25" s="45">
        <v>365.76929999999999</v>
      </c>
      <c r="Q25" s="43">
        <v>396.70570000000004</v>
      </c>
      <c r="R25" s="74">
        <f t="shared" si="5"/>
        <v>1.0845789955581293</v>
      </c>
      <c r="S25" s="1"/>
      <c r="T25" s="1"/>
      <c r="U25" s="1"/>
      <c r="V25" s="1"/>
    </row>
    <row r="26" spans="1:22" s="8" customFormat="1" ht="15" customHeight="1" outlineLevel="1" x14ac:dyDescent="0.25">
      <c r="A26" s="10"/>
      <c r="B26" s="14"/>
      <c r="C26" s="9" t="s">
        <v>116</v>
      </c>
      <c r="D26" s="45">
        <f t="shared" si="10"/>
        <v>116.63517</v>
      </c>
      <c r="E26" s="43">
        <f t="shared" si="10"/>
        <v>106.19222000000001</v>
      </c>
      <c r="F26" s="74">
        <f t="shared" si="1"/>
        <v>0.91046482806172446</v>
      </c>
      <c r="G26" s="45">
        <v>0.48114999999999997</v>
      </c>
      <c r="H26" s="43">
        <v>0.48114999999999997</v>
      </c>
      <c r="I26" s="74">
        <f t="shared" si="2"/>
        <v>1</v>
      </c>
      <c r="J26" s="45"/>
      <c r="K26" s="43"/>
      <c r="L26" s="74" t="str">
        <f t="shared" si="3"/>
        <v xml:space="preserve"> </v>
      </c>
      <c r="M26" s="45">
        <v>4.37385</v>
      </c>
      <c r="N26" s="43">
        <v>3.2938499999999999</v>
      </c>
      <c r="O26" s="74">
        <f t="shared" si="4"/>
        <v>0.75307795191879001</v>
      </c>
      <c r="P26" s="45">
        <v>111.78017</v>
      </c>
      <c r="Q26" s="43">
        <v>102.41722</v>
      </c>
      <c r="R26" s="74">
        <f t="shared" si="5"/>
        <v>0.91623782644095109</v>
      </c>
      <c r="S26" s="1"/>
      <c r="T26" s="1"/>
      <c r="U26" s="1"/>
      <c r="V26" s="1"/>
    </row>
    <row r="27" spans="1:22" s="8" customFormat="1" ht="15" customHeight="1" outlineLevel="1" x14ac:dyDescent="0.25">
      <c r="A27" s="10"/>
      <c r="B27" s="14"/>
      <c r="C27" s="9" t="s">
        <v>115</v>
      </c>
      <c r="D27" s="45">
        <f t="shared" si="10"/>
        <v>484.02350000000001</v>
      </c>
      <c r="E27" s="43">
        <f t="shared" si="10"/>
        <v>352.99627000000004</v>
      </c>
      <c r="F27" s="74">
        <f t="shared" si="1"/>
        <v>0.72929572634386564</v>
      </c>
      <c r="G27" s="45">
        <v>0.92635000000000001</v>
      </c>
      <c r="H27" s="43">
        <v>0.42455000000000004</v>
      </c>
      <c r="I27" s="74">
        <f t="shared" si="2"/>
        <v>0.45830409672370059</v>
      </c>
      <c r="J27" s="45"/>
      <c r="K27" s="43"/>
      <c r="L27" s="74" t="str">
        <f t="shared" si="3"/>
        <v xml:space="preserve"> </v>
      </c>
      <c r="M27" s="45">
        <v>88.491919999999993</v>
      </c>
      <c r="N27" s="43">
        <v>35.005699999999997</v>
      </c>
      <c r="O27" s="74">
        <f t="shared" si="4"/>
        <v>0.39558074906725949</v>
      </c>
      <c r="P27" s="45">
        <v>394.60523000000001</v>
      </c>
      <c r="Q27" s="43">
        <v>317.56602000000004</v>
      </c>
      <c r="R27" s="74">
        <f t="shared" si="5"/>
        <v>0.80476890790322275</v>
      </c>
      <c r="S27" s="1"/>
      <c r="T27" s="1"/>
      <c r="U27" s="1"/>
      <c r="V27" s="1"/>
    </row>
    <row r="28" spans="1:22" s="8" customFormat="1" ht="15" customHeight="1" outlineLevel="1" x14ac:dyDescent="0.25">
      <c r="A28" s="10"/>
      <c r="B28" s="14"/>
      <c r="C28" s="9" t="s">
        <v>114</v>
      </c>
      <c r="D28" s="45">
        <f t="shared" si="10"/>
        <v>336.20182999999997</v>
      </c>
      <c r="E28" s="43">
        <f t="shared" si="10"/>
        <v>352.53423000000004</v>
      </c>
      <c r="F28" s="74">
        <f t="shared" si="1"/>
        <v>1.048579152588194</v>
      </c>
      <c r="G28" s="45">
        <v>1.6460999999999999</v>
      </c>
      <c r="H28" s="43">
        <v>1.3244500000000001</v>
      </c>
      <c r="I28" s="74">
        <f t="shared" si="2"/>
        <v>0.80459874855719593</v>
      </c>
      <c r="J28" s="45"/>
      <c r="K28" s="43"/>
      <c r="L28" s="74" t="str">
        <f t="shared" si="3"/>
        <v xml:space="preserve"> </v>
      </c>
      <c r="M28" s="45">
        <v>53.992669999999997</v>
      </c>
      <c r="N28" s="43">
        <v>48.043320000000001</v>
      </c>
      <c r="O28" s="74">
        <f t="shared" si="4"/>
        <v>0.88981189483683631</v>
      </c>
      <c r="P28" s="45">
        <v>280.56306000000001</v>
      </c>
      <c r="Q28" s="43">
        <v>303.16646000000003</v>
      </c>
      <c r="R28" s="74">
        <f t="shared" si="5"/>
        <v>1.0805644192788602</v>
      </c>
      <c r="S28" s="1"/>
      <c r="T28" s="1"/>
      <c r="U28" s="1"/>
      <c r="V28" s="1"/>
    </row>
    <row r="29" spans="1:22" ht="29.25" customHeight="1" x14ac:dyDescent="0.25">
      <c r="A29" s="11">
        <v>5</v>
      </c>
      <c r="B29" s="15"/>
      <c r="C29" s="67" t="s">
        <v>113</v>
      </c>
      <c r="D29" s="82">
        <f>SUM(D30:D40)</f>
        <v>20968.06205</v>
      </c>
      <c r="E29" s="41">
        <f>SUM(E30:E40)</f>
        <v>21096.159950000001</v>
      </c>
      <c r="F29" s="41">
        <f t="shared" ref="F29:I29" si="11">SUM(F30:F40)</f>
        <v>10.613698844570548</v>
      </c>
      <c r="G29" s="82">
        <f t="shared" ref="G29" si="12">SUM(G30:G40)</f>
        <v>159.26310999999998</v>
      </c>
      <c r="H29" s="41">
        <f t="shared" si="11"/>
        <v>370.08756999999997</v>
      </c>
      <c r="I29" s="41">
        <f t="shared" si="11"/>
        <v>5.2967273156986145</v>
      </c>
      <c r="J29" s="82">
        <f t="shared" ref="J29:K29" si="13">SUM(J30:J40)</f>
        <v>9.6370299999999993</v>
      </c>
      <c r="K29" s="41">
        <f t="shared" si="13"/>
        <v>11.20513</v>
      </c>
      <c r="L29" s="50">
        <f t="shared" si="3"/>
        <v>1.1627161065182947</v>
      </c>
      <c r="M29" s="82">
        <f t="shared" ref="M29:N29" si="14">SUM(M30:M40)</f>
        <v>3321.2036899999998</v>
      </c>
      <c r="N29" s="41">
        <f t="shared" si="14"/>
        <v>2519.7450000000003</v>
      </c>
      <c r="O29" s="50">
        <f t="shared" si="4"/>
        <v>0.75868427088252466</v>
      </c>
      <c r="P29" s="82">
        <f t="shared" ref="P29:Q29" si="15">SUM(P30:P40)</f>
        <v>17477.95822</v>
      </c>
      <c r="Q29" s="41">
        <f t="shared" si="15"/>
        <v>18195.12225</v>
      </c>
      <c r="R29" s="50">
        <f t="shared" si="5"/>
        <v>1.0410324833697879</v>
      </c>
      <c r="S29" s="1"/>
      <c r="T29" s="1"/>
      <c r="U29" s="1"/>
      <c r="V29" s="1"/>
    </row>
    <row r="30" spans="1:22" s="8" customFormat="1" ht="15" customHeight="1" outlineLevel="1" x14ac:dyDescent="0.25">
      <c r="A30" s="10"/>
      <c r="B30" s="14"/>
      <c r="C30" s="9" t="s">
        <v>112</v>
      </c>
      <c r="D30" s="45">
        <f t="shared" ref="D30:E40" si="16">(G30+J30+M30+P30)</f>
        <v>696.89021000000002</v>
      </c>
      <c r="E30" s="43">
        <f t="shared" si="16"/>
        <v>557.32826</v>
      </c>
      <c r="F30" s="74">
        <f t="shared" si="1"/>
        <v>0.79973610190333999</v>
      </c>
      <c r="G30" s="45">
        <v>4.7232500000000002</v>
      </c>
      <c r="H30" s="43">
        <v>4.5968500000000008</v>
      </c>
      <c r="I30" s="74">
        <f t="shared" si="2"/>
        <v>0.9732387656804109</v>
      </c>
      <c r="J30" s="45"/>
      <c r="K30" s="43">
        <v>1.9280999999999999</v>
      </c>
      <c r="L30" s="74" t="str">
        <f t="shared" si="3"/>
        <v xml:space="preserve"> </v>
      </c>
      <c r="M30" s="45">
        <v>87.482300000000009</v>
      </c>
      <c r="N30" s="43">
        <v>77.25936999999999</v>
      </c>
      <c r="O30" s="74">
        <f t="shared" si="4"/>
        <v>0.88314287575886763</v>
      </c>
      <c r="P30" s="45">
        <v>604.68466000000001</v>
      </c>
      <c r="Q30" s="43">
        <v>473.54394000000002</v>
      </c>
      <c r="R30" s="74">
        <f t="shared" si="5"/>
        <v>0.78312543929922085</v>
      </c>
      <c r="S30" s="1"/>
      <c r="T30" s="1"/>
      <c r="U30" s="1"/>
      <c r="V30" s="1"/>
    </row>
    <row r="31" spans="1:22" s="8" customFormat="1" ht="15" customHeight="1" outlineLevel="1" x14ac:dyDescent="0.25">
      <c r="A31" s="10"/>
      <c r="B31" s="14"/>
      <c r="C31" s="9" t="s">
        <v>111</v>
      </c>
      <c r="D31" s="45">
        <f t="shared" si="16"/>
        <v>4407.1292899999999</v>
      </c>
      <c r="E31" s="43">
        <f t="shared" si="16"/>
        <v>4075.8340899999998</v>
      </c>
      <c r="F31" s="74">
        <f t="shared" si="1"/>
        <v>0.92482743795338029</v>
      </c>
      <c r="G31" s="45">
        <v>16.20618</v>
      </c>
      <c r="H31" s="43">
        <v>7.7336</v>
      </c>
      <c r="I31" s="74">
        <f t="shared" si="2"/>
        <v>0.47720067282974765</v>
      </c>
      <c r="J31" s="45"/>
      <c r="K31" s="43"/>
      <c r="L31" s="74" t="str">
        <f t="shared" si="3"/>
        <v xml:space="preserve"> </v>
      </c>
      <c r="M31" s="45">
        <v>172.25854000000001</v>
      </c>
      <c r="N31" s="43">
        <v>114.83964999999999</v>
      </c>
      <c r="O31" s="74">
        <f t="shared" si="4"/>
        <v>0.66667028525842598</v>
      </c>
      <c r="P31" s="45">
        <v>4218.6645699999999</v>
      </c>
      <c r="Q31" s="43">
        <v>3953.2608399999999</v>
      </c>
      <c r="R31" s="74">
        <f t="shared" si="5"/>
        <v>0.93708821225386019</v>
      </c>
      <c r="S31" s="1"/>
      <c r="T31" s="1"/>
      <c r="U31" s="1"/>
      <c r="V31" s="1"/>
    </row>
    <row r="32" spans="1:22" s="8" customFormat="1" ht="15" customHeight="1" outlineLevel="1" x14ac:dyDescent="0.25">
      <c r="A32" s="10"/>
      <c r="B32" s="14"/>
      <c r="C32" s="9" t="s">
        <v>110</v>
      </c>
      <c r="D32" s="45">
        <f t="shared" si="16"/>
        <v>902.67975000000001</v>
      </c>
      <c r="E32" s="43">
        <f t="shared" si="16"/>
        <v>1187.27288</v>
      </c>
      <c r="F32" s="74">
        <f t="shared" si="1"/>
        <v>1.3152758550305355</v>
      </c>
      <c r="G32" s="45">
        <v>15.935879999999999</v>
      </c>
      <c r="H32" s="43">
        <v>80.280799999999999</v>
      </c>
      <c r="I32" s="74" t="str">
        <f t="shared" si="2"/>
        <v>св.200</v>
      </c>
      <c r="J32" s="45"/>
      <c r="K32" s="43"/>
      <c r="L32" s="74" t="str">
        <f t="shared" si="3"/>
        <v xml:space="preserve"> </v>
      </c>
      <c r="M32" s="45">
        <v>240.48830999999998</v>
      </c>
      <c r="N32" s="43">
        <v>176.88005999999999</v>
      </c>
      <c r="O32" s="74">
        <f t="shared" si="4"/>
        <v>0.73550377563050773</v>
      </c>
      <c r="P32" s="45">
        <v>646.25556000000006</v>
      </c>
      <c r="Q32" s="43">
        <v>930.11202000000003</v>
      </c>
      <c r="R32" s="74">
        <f t="shared" si="5"/>
        <v>1.4392325228118732</v>
      </c>
      <c r="S32" s="1"/>
      <c r="T32" s="1"/>
      <c r="U32" s="1"/>
      <c r="V32" s="1"/>
    </row>
    <row r="33" spans="1:22" s="8" customFormat="1" ht="15" customHeight="1" outlineLevel="1" x14ac:dyDescent="0.25">
      <c r="A33" s="10"/>
      <c r="B33" s="14"/>
      <c r="C33" s="9" t="s">
        <v>109</v>
      </c>
      <c r="D33" s="45">
        <f t="shared" si="16"/>
        <v>1751.1375000000003</v>
      </c>
      <c r="E33" s="43">
        <f t="shared" si="16"/>
        <v>1356.15488</v>
      </c>
      <c r="F33" s="74">
        <f t="shared" si="1"/>
        <v>0.77444225824642543</v>
      </c>
      <c r="G33" s="45">
        <v>8.7434999999999992</v>
      </c>
      <c r="H33" s="43">
        <v>24.155380000000001</v>
      </c>
      <c r="I33" s="74" t="str">
        <f t="shared" si="2"/>
        <v>св.200</v>
      </c>
      <c r="J33" s="45"/>
      <c r="K33" s="43"/>
      <c r="L33" s="74" t="str">
        <f>IF(J33=0," ",IF(K33/J33*100&gt;200,"св.200",K33/J33))</f>
        <v xml:space="preserve"> </v>
      </c>
      <c r="M33" s="45">
        <v>378.27339000000001</v>
      </c>
      <c r="N33" s="43">
        <v>225.28213</v>
      </c>
      <c r="O33" s="74">
        <f t="shared" si="4"/>
        <v>0.59555373429783154</v>
      </c>
      <c r="P33" s="45">
        <v>1364.1206100000002</v>
      </c>
      <c r="Q33" s="43">
        <v>1106.7173700000001</v>
      </c>
      <c r="R33" s="74">
        <f t="shared" si="5"/>
        <v>0.81130463236678163</v>
      </c>
      <c r="S33" s="1"/>
      <c r="T33" s="1"/>
      <c r="U33" s="1"/>
      <c r="V33" s="1"/>
    </row>
    <row r="34" spans="1:22" s="8" customFormat="1" ht="15" customHeight="1" outlineLevel="1" x14ac:dyDescent="0.25">
      <c r="A34" s="10"/>
      <c r="B34" s="14"/>
      <c r="C34" s="9" t="s">
        <v>108</v>
      </c>
      <c r="D34" s="45">
        <f t="shared" si="16"/>
        <v>4522.1730299999999</v>
      </c>
      <c r="E34" s="43">
        <f t="shared" si="16"/>
        <v>5138.2414600000002</v>
      </c>
      <c r="F34" s="74">
        <f t="shared" si="1"/>
        <v>1.1362328300825766</v>
      </c>
      <c r="G34" s="45">
        <v>58.270449999999997</v>
      </c>
      <c r="H34" s="43">
        <v>43.908169999999998</v>
      </c>
      <c r="I34" s="74">
        <f t="shared" si="2"/>
        <v>0.75352378435381917</v>
      </c>
      <c r="J34" s="45">
        <v>4.6526999999999994</v>
      </c>
      <c r="K34" s="43">
        <v>4.2927</v>
      </c>
      <c r="L34" s="74">
        <f t="shared" si="3"/>
        <v>0.92262557224837205</v>
      </c>
      <c r="M34" s="45">
        <v>773.22870999999998</v>
      </c>
      <c r="N34" s="43">
        <v>607.02850000000001</v>
      </c>
      <c r="O34" s="74">
        <f t="shared" si="4"/>
        <v>0.78505685594628272</v>
      </c>
      <c r="P34" s="45">
        <v>3686.02117</v>
      </c>
      <c r="Q34" s="43">
        <v>4483.0120900000002</v>
      </c>
      <c r="R34" s="74">
        <f t="shared" si="5"/>
        <v>1.2162198433602593</v>
      </c>
      <c r="S34" s="1"/>
      <c r="T34" s="1"/>
      <c r="U34" s="1"/>
      <c r="V34" s="1"/>
    </row>
    <row r="35" spans="1:22" s="8" customFormat="1" ht="15" customHeight="1" outlineLevel="1" x14ac:dyDescent="0.25">
      <c r="A35" s="10"/>
      <c r="B35" s="14"/>
      <c r="C35" s="9" t="s">
        <v>107</v>
      </c>
      <c r="D35" s="45">
        <f t="shared" si="16"/>
        <v>2853.3041399999997</v>
      </c>
      <c r="E35" s="43">
        <f t="shared" si="16"/>
        <v>1933.7598399999999</v>
      </c>
      <c r="F35" s="74">
        <f t="shared" si="1"/>
        <v>0.67772650412234015</v>
      </c>
      <c r="G35" s="45">
        <v>1.1137600000000001</v>
      </c>
      <c r="H35" s="43">
        <v>6.3102099999999997</v>
      </c>
      <c r="I35" s="74" t="str">
        <f t="shared" si="2"/>
        <v>св.200</v>
      </c>
      <c r="J35" s="45">
        <v>3.6688299999999998</v>
      </c>
      <c r="K35" s="43">
        <v>3.6688299999999998</v>
      </c>
      <c r="L35" s="74">
        <f t="shared" si="3"/>
        <v>1</v>
      </c>
      <c r="M35" s="45">
        <v>199.66158999999999</v>
      </c>
      <c r="N35" s="43">
        <v>130.21359000000001</v>
      </c>
      <c r="O35" s="74">
        <f t="shared" si="4"/>
        <v>0.65217145671333188</v>
      </c>
      <c r="P35" s="45">
        <v>2648.8599599999998</v>
      </c>
      <c r="Q35" s="43">
        <v>1793.5672099999999</v>
      </c>
      <c r="R35" s="74">
        <f t="shared" si="5"/>
        <v>0.67710910998858542</v>
      </c>
      <c r="S35" s="1"/>
      <c r="T35" s="1"/>
      <c r="U35" s="1"/>
      <c r="V35" s="1"/>
    </row>
    <row r="36" spans="1:22" s="8" customFormat="1" ht="15" customHeight="1" outlineLevel="1" x14ac:dyDescent="0.25">
      <c r="A36" s="10"/>
      <c r="B36" s="14"/>
      <c r="C36" s="9" t="s">
        <v>106</v>
      </c>
      <c r="D36" s="45">
        <f t="shared" si="16"/>
        <v>3565.1626000000001</v>
      </c>
      <c r="E36" s="43">
        <f t="shared" si="16"/>
        <v>4734.6905800000004</v>
      </c>
      <c r="F36" s="74">
        <f t="shared" si="1"/>
        <v>1.328043377320294</v>
      </c>
      <c r="G36" s="45">
        <v>21.276439999999997</v>
      </c>
      <c r="H36" s="43">
        <v>186.00860999999998</v>
      </c>
      <c r="I36" s="74" t="str">
        <f t="shared" si="2"/>
        <v>св.200</v>
      </c>
      <c r="J36" s="45"/>
      <c r="K36" s="43"/>
      <c r="L36" s="74"/>
      <c r="M36" s="45">
        <v>924.77151000000003</v>
      </c>
      <c r="N36" s="43">
        <v>707.07537000000002</v>
      </c>
      <c r="O36" s="74">
        <f t="shared" si="4"/>
        <v>0.76459467268839199</v>
      </c>
      <c r="P36" s="45">
        <v>2619.11465</v>
      </c>
      <c r="Q36" s="43">
        <v>3841.6066000000001</v>
      </c>
      <c r="R36" s="74">
        <f t="shared" si="5"/>
        <v>1.4667577076093252</v>
      </c>
      <c r="S36" s="1"/>
      <c r="T36" s="1"/>
      <c r="U36" s="1"/>
      <c r="V36" s="1"/>
    </row>
    <row r="37" spans="1:22" s="8" customFormat="1" ht="15" customHeight="1" outlineLevel="1" x14ac:dyDescent="0.25">
      <c r="A37" s="10"/>
      <c r="B37" s="14"/>
      <c r="C37" s="9" t="s">
        <v>105</v>
      </c>
      <c r="D37" s="45">
        <f t="shared" si="16"/>
        <v>255.83656999999999</v>
      </c>
      <c r="E37" s="43">
        <f t="shared" si="16"/>
        <v>227.97136</v>
      </c>
      <c r="F37" s="74">
        <f t="shared" ref="F37:F62" si="17">IF(D37=0," ",IF(E37/D37*100&gt;200,"св.200",E37/D37))</f>
        <v>0.89108199035032409</v>
      </c>
      <c r="G37" s="45">
        <v>2.93323</v>
      </c>
      <c r="H37" s="43">
        <v>2.75508</v>
      </c>
      <c r="I37" s="74">
        <f t="shared" si="2"/>
        <v>0.9392649059228223</v>
      </c>
      <c r="J37" s="45"/>
      <c r="K37" s="43"/>
      <c r="L37" s="74" t="str">
        <f t="shared" ref="L37:L65" si="18">IF(J37=0," ",IF(K37/J37*100&gt;200,"св.200",K37/J37))</f>
        <v xml:space="preserve"> </v>
      </c>
      <c r="M37" s="45">
        <v>28.268009999999997</v>
      </c>
      <c r="N37" s="43">
        <v>24.735080000000004</v>
      </c>
      <c r="O37" s="74">
        <f t="shared" ref="O37:O67" si="19">IF(M37=0," ",IF(N37/M37*100&gt;200,"св.200",N37/M37))</f>
        <v>0.87502020835566441</v>
      </c>
      <c r="P37" s="45">
        <v>224.63532999999998</v>
      </c>
      <c r="Q37" s="43">
        <v>200.4812</v>
      </c>
      <c r="R37" s="74">
        <f t="shared" ref="R37:R62" si="20">IF(P37=0," ",IF(Q37/P37*100&gt;200,"св.200",Q37/P37))</f>
        <v>0.89247403781052614</v>
      </c>
      <c r="S37" s="1"/>
      <c r="T37" s="1"/>
      <c r="U37" s="1"/>
      <c r="V37" s="1"/>
    </row>
    <row r="38" spans="1:22" s="8" customFormat="1" ht="15" customHeight="1" outlineLevel="1" x14ac:dyDescent="0.25">
      <c r="A38" s="10"/>
      <c r="B38" s="14"/>
      <c r="C38" s="9" t="s">
        <v>104</v>
      </c>
      <c r="D38" s="45">
        <f t="shared" si="16"/>
        <v>753.16665</v>
      </c>
      <c r="E38" s="43">
        <f t="shared" si="16"/>
        <v>585.78466000000003</v>
      </c>
      <c r="F38" s="74">
        <f t="shared" si="17"/>
        <v>0.77776234515960052</v>
      </c>
      <c r="G38" s="45">
        <v>5.2102700000000004</v>
      </c>
      <c r="H38" s="43">
        <v>4.0159000000000002</v>
      </c>
      <c r="I38" s="74">
        <f t="shared" si="2"/>
        <v>0.77076619829682524</v>
      </c>
      <c r="J38" s="45"/>
      <c r="K38" s="43"/>
      <c r="L38" s="74" t="str">
        <f t="shared" si="18"/>
        <v xml:space="preserve"> </v>
      </c>
      <c r="M38" s="45">
        <v>242.36426999999998</v>
      </c>
      <c r="N38" s="43">
        <v>205.67685</v>
      </c>
      <c r="O38" s="74">
        <f t="shared" si="19"/>
        <v>0.84862694488754475</v>
      </c>
      <c r="P38" s="45">
        <v>505.59210999999999</v>
      </c>
      <c r="Q38" s="43">
        <v>376.09190999999998</v>
      </c>
      <c r="R38" s="74">
        <f t="shared" si="20"/>
        <v>0.74386427826177903</v>
      </c>
      <c r="S38" s="1"/>
      <c r="T38" s="1"/>
      <c r="U38" s="1"/>
      <c r="V38" s="1"/>
    </row>
    <row r="39" spans="1:22" s="8" customFormat="1" ht="15" customHeight="1" outlineLevel="1" x14ac:dyDescent="0.25">
      <c r="A39" s="10"/>
      <c r="B39" s="14"/>
      <c r="C39" s="9" t="s">
        <v>103</v>
      </c>
      <c r="D39" s="45">
        <f t="shared" si="16"/>
        <v>479.23816999999997</v>
      </c>
      <c r="E39" s="43">
        <f t="shared" si="16"/>
        <v>403.93489</v>
      </c>
      <c r="F39" s="74">
        <f t="shared" si="17"/>
        <v>0.84286877650000214</v>
      </c>
      <c r="G39" s="45">
        <v>2.2709299999999999</v>
      </c>
      <c r="H39" s="43">
        <v>2.3368800000000003</v>
      </c>
      <c r="I39" s="74">
        <f t="shared" si="2"/>
        <v>1.0290409655955932</v>
      </c>
      <c r="J39" s="45"/>
      <c r="K39" s="43"/>
      <c r="L39" s="74" t="str">
        <f t="shared" si="18"/>
        <v xml:space="preserve"> </v>
      </c>
      <c r="M39" s="45">
        <v>98.214699999999993</v>
      </c>
      <c r="N39" s="43">
        <v>93.286699999999996</v>
      </c>
      <c r="O39" s="74">
        <f t="shared" si="19"/>
        <v>0.94982421165059816</v>
      </c>
      <c r="P39" s="45">
        <v>378.75253999999995</v>
      </c>
      <c r="Q39" s="43">
        <v>308.31130999999999</v>
      </c>
      <c r="R39" s="74">
        <f t="shared" si="20"/>
        <v>0.81401780170239924</v>
      </c>
      <c r="S39" s="1"/>
      <c r="T39" s="1"/>
      <c r="U39" s="1"/>
      <c r="V39" s="1"/>
    </row>
    <row r="40" spans="1:22" s="8" customFormat="1" ht="15" customHeight="1" outlineLevel="1" x14ac:dyDescent="0.25">
      <c r="A40" s="10"/>
      <c r="B40" s="14"/>
      <c r="C40" s="9" t="s">
        <v>102</v>
      </c>
      <c r="D40" s="45">
        <f t="shared" si="16"/>
        <v>781.34414000000004</v>
      </c>
      <c r="E40" s="43">
        <f t="shared" si="16"/>
        <v>895.18705</v>
      </c>
      <c r="F40" s="74">
        <f t="shared" si="17"/>
        <v>1.1457013679017289</v>
      </c>
      <c r="G40" s="45">
        <v>22.579219999999999</v>
      </c>
      <c r="H40" s="43">
        <v>7.9860899999999999</v>
      </c>
      <c r="I40" s="74">
        <f t="shared" si="2"/>
        <v>0.35369202301939573</v>
      </c>
      <c r="J40" s="45">
        <v>1.3154999999999999</v>
      </c>
      <c r="K40" s="43">
        <v>1.3154999999999999</v>
      </c>
      <c r="L40" s="74">
        <f t="shared" si="18"/>
        <v>1</v>
      </c>
      <c r="M40" s="45">
        <v>176.19235999999998</v>
      </c>
      <c r="N40" s="43">
        <v>157.46770000000001</v>
      </c>
      <c r="O40" s="74">
        <f t="shared" si="19"/>
        <v>0.8937260389724051</v>
      </c>
      <c r="P40" s="45">
        <v>581.25706000000002</v>
      </c>
      <c r="Q40" s="43">
        <v>728.41776000000004</v>
      </c>
      <c r="R40" s="74">
        <f t="shared" si="20"/>
        <v>1.2531766237815676</v>
      </c>
      <c r="S40" s="1"/>
      <c r="T40" s="1"/>
      <c r="U40" s="1"/>
      <c r="V40" s="1"/>
    </row>
    <row r="41" spans="1:22" ht="33" customHeight="1" x14ac:dyDescent="0.25">
      <c r="A41" s="11">
        <v>6</v>
      </c>
      <c r="B41" s="15"/>
      <c r="C41" s="67" t="s">
        <v>101</v>
      </c>
      <c r="D41" s="82">
        <f>SUM(D42:D46)</f>
        <v>2282.4827600000003</v>
      </c>
      <c r="E41" s="41">
        <f>SUM(E42:E46)</f>
        <v>2026.9366399999999</v>
      </c>
      <c r="F41" s="50">
        <f t="shared" si="17"/>
        <v>0.88804028469419838</v>
      </c>
      <c r="G41" s="82">
        <f>SUM(G42:G46)</f>
        <v>274.62182999999993</v>
      </c>
      <c r="H41" s="41">
        <f>SUM(H42:H46)</f>
        <v>171.44140999999999</v>
      </c>
      <c r="I41" s="50">
        <f t="shared" si="2"/>
        <v>0.62428179871935174</v>
      </c>
      <c r="J41" s="82">
        <f>SUM(J42:J46)</f>
        <v>0.06</v>
      </c>
      <c r="K41" s="41">
        <f>SUM(K42:K46)</f>
        <v>0.12</v>
      </c>
      <c r="L41" s="50">
        <f t="shared" si="18"/>
        <v>2</v>
      </c>
      <c r="M41" s="82">
        <f>SUM(M42:M46)</f>
        <v>433.46691000000004</v>
      </c>
      <c r="N41" s="41">
        <f>SUM(N42:N46)</f>
        <v>285.86378999999999</v>
      </c>
      <c r="O41" s="50">
        <f t="shared" si="19"/>
        <v>0.65948238125027803</v>
      </c>
      <c r="P41" s="82">
        <f>SUM(P42:P46)</f>
        <v>1574.3340199999998</v>
      </c>
      <c r="Q41" s="41">
        <f>SUM(Q42:Q46)</f>
        <v>1569.51144</v>
      </c>
      <c r="R41" s="50">
        <f t="shared" si="20"/>
        <v>0.9969367491658474</v>
      </c>
      <c r="S41" s="1"/>
      <c r="T41" s="1"/>
      <c r="U41" s="1"/>
      <c r="V41" s="1"/>
    </row>
    <row r="42" spans="1:22" s="8" customFormat="1" ht="15" customHeight="1" outlineLevel="1" x14ac:dyDescent="0.25">
      <c r="A42" s="10"/>
      <c r="B42" s="14"/>
      <c r="C42" s="9" t="s">
        <v>100</v>
      </c>
      <c r="D42" s="45">
        <f t="shared" ref="D42:E45" si="21">(G42+J42+M42+P42)</f>
        <v>1026.2799600000001</v>
      </c>
      <c r="E42" s="43">
        <f t="shared" si="21"/>
        <v>884.13499000000013</v>
      </c>
      <c r="F42" s="74">
        <f t="shared" si="17"/>
        <v>0.86149493750223871</v>
      </c>
      <c r="G42" s="45">
        <v>258.28514999999999</v>
      </c>
      <c r="H42" s="43">
        <v>156.08219</v>
      </c>
      <c r="I42" s="74">
        <f t="shared" si="2"/>
        <v>0.60430183461960552</v>
      </c>
      <c r="J42" s="45">
        <v>0.06</v>
      </c>
      <c r="K42" s="43">
        <v>0.12</v>
      </c>
      <c r="L42" s="74">
        <f>IF(K42=0," ",IF(K42/J42*100&gt;200,"св.200",K42/J42))</f>
        <v>2</v>
      </c>
      <c r="M42" s="45">
        <v>266.68059000000005</v>
      </c>
      <c r="N42" s="43">
        <v>150.53987000000001</v>
      </c>
      <c r="O42" s="74">
        <f t="shared" si="19"/>
        <v>0.5644950388027864</v>
      </c>
      <c r="P42" s="45">
        <v>501.25421999999998</v>
      </c>
      <c r="Q42" s="43">
        <v>577.39293000000009</v>
      </c>
      <c r="R42" s="74">
        <f t="shared" si="20"/>
        <v>1.1518963970019047</v>
      </c>
      <c r="S42" s="1"/>
      <c r="T42" s="1"/>
      <c r="U42" s="1"/>
      <c r="V42" s="1"/>
    </row>
    <row r="43" spans="1:22" s="8" customFormat="1" ht="15" customHeight="1" outlineLevel="1" x14ac:dyDescent="0.25">
      <c r="A43" s="10"/>
      <c r="B43" s="14"/>
      <c r="C43" s="9" t="s">
        <v>99</v>
      </c>
      <c r="D43" s="45">
        <f t="shared" si="21"/>
        <v>349.48583000000002</v>
      </c>
      <c r="E43" s="43">
        <f t="shared" si="21"/>
        <v>371.83391999999998</v>
      </c>
      <c r="F43" s="74">
        <f t="shared" si="17"/>
        <v>1.0639456254921693</v>
      </c>
      <c r="G43" s="45">
        <v>3.78443</v>
      </c>
      <c r="H43" s="43">
        <v>3.4785700000000004</v>
      </c>
      <c r="I43" s="74">
        <f t="shared" si="2"/>
        <v>0.91917937443683739</v>
      </c>
      <c r="J43" s="45"/>
      <c r="K43" s="43"/>
      <c r="L43" s="74" t="str">
        <f t="shared" si="18"/>
        <v xml:space="preserve"> </v>
      </c>
      <c r="M43" s="45">
        <v>33.029890000000002</v>
      </c>
      <c r="N43" s="43">
        <v>16.84319</v>
      </c>
      <c r="O43" s="74">
        <f t="shared" si="19"/>
        <v>0.50993781692884832</v>
      </c>
      <c r="P43" s="45">
        <v>312.67151000000001</v>
      </c>
      <c r="Q43" s="43">
        <v>351.51215999999999</v>
      </c>
      <c r="R43" s="74">
        <f t="shared" si="20"/>
        <v>1.1242219030445082</v>
      </c>
      <c r="S43" s="1"/>
      <c r="T43" s="1"/>
      <c r="U43" s="1"/>
      <c r="V43" s="1"/>
    </row>
    <row r="44" spans="1:22" s="8" customFormat="1" ht="15" customHeight="1" outlineLevel="1" x14ac:dyDescent="0.25">
      <c r="A44" s="10"/>
      <c r="B44" s="14"/>
      <c r="C44" s="9" t="s">
        <v>98</v>
      </c>
      <c r="D44" s="45">
        <f t="shared" si="21"/>
        <v>199.29933</v>
      </c>
      <c r="E44" s="43">
        <f t="shared" si="21"/>
        <v>166.96188000000001</v>
      </c>
      <c r="F44" s="74">
        <f t="shared" si="17"/>
        <v>0.83774431153381201</v>
      </c>
      <c r="G44" s="45">
        <v>11.434850000000001</v>
      </c>
      <c r="H44" s="43">
        <v>10.53815</v>
      </c>
      <c r="I44" s="74">
        <f t="shared" si="2"/>
        <v>0.9215818309816044</v>
      </c>
      <c r="J44" s="45"/>
      <c r="K44" s="43"/>
      <c r="L44" s="74" t="str">
        <f t="shared" si="18"/>
        <v xml:space="preserve"> </v>
      </c>
      <c r="M44" s="45">
        <v>20.164770000000001</v>
      </c>
      <c r="N44" s="43">
        <v>18.221259999999997</v>
      </c>
      <c r="O44" s="74">
        <f t="shared" si="19"/>
        <v>0.90361853866917385</v>
      </c>
      <c r="P44" s="45">
        <v>167.69970999999998</v>
      </c>
      <c r="Q44" s="43">
        <v>138.20247000000001</v>
      </c>
      <c r="R44" s="74">
        <f t="shared" si="20"/>
        <v>0.82410679183643198</v>
      </c>
      <c r="S44" s="1"/>
      <c r="T44" s="1"/>
      <c r="U44" s="1"/>
      <c r="V44" s="1"/>
    </row>
    <row r="45" spans="1:22" s="8" customFormat="1" ht="15" customHeight="1" outlineLevel="1" x14ac:dyDescent="0.25">
      <c r="A45" s="10"/>
      <c r="B45" s="14"/>
      <c r="C45" s="9" t="s">
        <v>97</v>
      </c>
      <c r="D45" s="45">
        <f t="shared" si="21"/>
        <v>378.85684000000003</v>
      </c>
      <c r="E45" s="43">
        <f t="shared" si="21"/>
        <v>334.92834999999997</v>
      </c>
      <c r="F45" s="74">
        <f t="shared" si="17"/>
        <v>0.88404989599765427</v>
      </c>
      <c r="G45" s="45">
        <v>1.1011</v>
      </c>
      <c r="H45" s="43">
        <v>1.3262</v>
      </c>
      <c r="I45" s="74">
        <f t="shared" si="2"/>
        <v>1.204431931704659</v>
      </c>
      <c r="J45" s="45"/>
      <c r="K45" s="43"/>
      <c r="L45" s="74" t="str">
        <f t="shared" si="18"/>
        <v xml:space="preserve"> </v>
      </c>
      <c r="M45" s="45">
        <v>63.101050000000001</v>
      </c>
      <c r="N45" s="43">
        <v>54.126349999999995</v>
      </c>
      <c r="O45" s="74">
        <f t="shared" si="19"/>
        <v>0.85777257272264085</v>
      </c>
      <c r="P45" s="45">
        <v>314.65469000000002</v>
      </c>
      <c r="Q45" s="43">
        <v>279.47579999999999</v>
      </c>
      <c r="R45" s="74">
        <f t="shared" si="20"/>
        <v>0.88819842475572186</v>
      </c>
      <c r="S45" s="1"/>
      <c r="T45" s="1"/>
      <c r="U45" s="1"/>
      <c r="V45" s="1"/>
    </row>
    <row r="46" spans="1:22" s="8" customFormat="1" ht="15" customHeight="1" outlineLevel="1" x14ac:dyDescent="0.25">
      <c r="A46" s="10"/>
      <c r="B46" s="14"/>
      <c r="C46" s="9" t="s">
        <v>182</v>
      </c>
      <c r="D46" s="45">
        <f>(G46+J46+M46+P46)</f>
        <v>328.56080000000003</v>
      </c>
      <c r="E46" s="43">
        <f>(H46+K46+N46+Q46)</f>
        <v>269.07749999999999</v>
      </c>
      <c r="F46" s="74">
        <f t="shared" si="17"/>
        <v>0.81895801325051543</v>
      </c>
      <c r="G46" s="45">
        <v>1.6300000000000002E-2</v>
      </c>
      <c r="H46" s="43">
        <v>1.6300000000000002E-2</v>
      </c>
      <c r="I46" s="74">
        <f t="shared" si="2"/>
        <v>1</v>
      </c>
      <c r="J46" s="45"/>
      <c r="K46" s="43"/>
      <c r="L46" s="74" t="str">
        <f t="shared" si="18"/>
        <v xml:space="preserve"> </v>
      </c>
      <c r="M46" s="45">
        <v>50.490610000000004</v>
      </c>
      <c r="N46" s="43">
        <v>46.133120000000005</v>
      </c>
      <c r="O46" s="74">
        <f t="shared" si="19"/>
        <v>0.91369702207994719</v>
      </c>
      <c r="P46" s="45">
        <v>278.05389000000002</v>
      </c>
      <c r="Q46" s="43">
        <v>222.92807999999999</v>
      </c>
      <c r="R46" s="74">
        <f t="shared" si="20"/>
        <v>0.80174415110682318</v>
      </c>
      <c r="S46" s="1"/>
      <c r="T46" s="1"/>
      <c r="U46" s="1"/>
      <c r="V46" s="1"/>
    </row>
    <row r="47" spans="1:22" ht="27" customHeight="1" x14ac:dyDescent="0.25">
      <c r="A47" s="11">
        <v>7</v>
      </c>
      <c r="B47" s="15"/>
      <c r="C47" s="67" t="s">
        <v>150</v>
      </c>
      <c r="D47" s="82">
        <f>SUM(D48:D54)</f>
        <v>4315.3215599999994</v>
      </c>
      <c r="E47" s="41">
        <f>SUM(E48:E54)</f>
        <v>2849.71893</v>
      </c>
      <c r="F47" s="50">
        <f t="shared" si="17"/>
        <v>0.66037232460609507</v>
      </c>
      <c r="G47" s="82">
        <f>SUM(G48:G54)</f>
        <v>208.70885999999999</v>
      </c>
      <c r="H47" s="41">
        <f>SUM(H48:H54)</f>
        <v>243.03935000000004</v>
      </c>
      <c r="I47" s="50">
        <f t="shared" si="2"/>
        <v>1.1644898544316713</v>
      </c>
      <c r="J47" s="82">
        <f>SUM(J48:J54)</f>
        <v>1.9516100000000001</v>
      </c>
      <c r="K47" s="41">
        <f>SUM(K48:K54)</f>
        <v>76.007210000000001</v>
      </c>
      <c r="L47" s="50" t="str">
        <f t="shared" si="18"/>
        <v>св.200</v>
      </c>
      <c r="M47" s="82">
        <f>SUM(M48:M54)</f>
        <v>1168.3141599999999</v>
      </c>
      <c r="N47" s="41">
        <f>SUM(N48:N54)</f>
        <v>864.88959</v>
      </c>
      <c r="O47" s="50">
        <f t="shared" si="19"/>
        <v>0.7402885453344159</v>
      </c>
      <c r="P47" s="82">
        <f>SUM(P48:P54)</f>
        <v>2936.3469300000002</v>
      </c>
      <c r="Q47" s="41">
        <f>SUM(Q48:Q54)</f>
        <v>1665.78278</v>
      </c>
      <c r="R47" s="50">
        <f t="shared" si="20"/>
        <v>0.56729767282641907</v>
      </c>
      <c r="S47" s="1"/>
      <c r="T47" s="1"/>
      <c r="U47" s="1"/>
      <c r="V47" s="1"/>
    </row>
    <row r="48" spans="1:22" s="8" customFormat="1" ht="15" customHeight="1" outlineLevel="1" x14ac:dyDescent="0.25">
      <c r="A48" s="10"/>
      <c r="B48" s="14"/>
      <c r="C48" s="9" t="s">
        <v>149</v>
      </c>
      <c r="D48" s="45">
        <f t="shared" ref="D48:E54" si="22">(G48+J48+M48+P48)</f>
        <v>1448.3299300000001</v>
      </c>
      <c r="E48" s="43">
        <f t="shared" si="22"/>
        <v>1095.66758</v>
      </c>
      <c r="F48" s="74">
        <f t="shared" si="17"/>
        <v>0.75650413438600961</v>
      </c>
      <c r="G48" s="45">
        <v>184.33656999999999</v>
      </c>
      <c r="H48" s="43">
        <v>229.15913</v>
      </c>
      <c r="I48" s="74">
        <f t="shared" ref="I48:I54" si="23">IF(G48=0," ",IF(H48/G48*100&gt;200,"св.200",H48/G48))</f>
        <v>1.2431560921416733</v>
      </c>
      <c r="J48" s="45"/>
      <c r="K48" s="43"/>
      <c r="L48" s="74" t="str">
        <f t="shared" si="18"/>
        <v xml:space="preserve"> </v>
      </c>
      <c r="M48" s="45">
        <v>659.56381999999996</v>
      </c>
      <c r="N48" s="43">
        <v>427.05046000000004</v>
      </c>
      <c r="O48" s="74">
        <f t="shared" si="19"/>
        <v>0.64747405338273412</v>
      </c>
      <c r="P48" s="45">
        <v>604.42954000000009</v>
      </c>
      <c r="Q48" s="43">
        <v>439.45799</v>
      </c>
      <c r="R48" s="74">
        <f t="shared" si="20"/>
        <v>0.72706239671873074</v>
      </c>
      <c r="S48" s="1"/>
      <c r="T48" s="1"/>
      <c r="U48" s="1"/>
      <c r="V48" s="1"/>
    </row>
    <row r="49" spans="1:22" s="8" customFormat="1" ht="15" customHeight="1" outlineLevel="1" x14ac:dyDescent="0.25">
      <c r="A49" s="10"/>
      <c r="B49" s="14"/>
      <c r="C49" s="9" t="s">
        <v>96</v>
      </c>
      <c r="D49" s="45">
        <f t="shared" si="22"/>
        <v>214.62087000000002</v>
      </c>
      <c r="E49" s="43">
        <f t="shared" si="22"/>
        <v>226.52964000000003</v>
      </c>
      <c r="F49" s="74">
        <f t="shared" si="17"/>
        <v>1.0554874742610074</v>
      </c>
      <c r="G49" s="45">
        <v>0.22950000000000001</v>
      </c>
      <c r="H49" s="43">
        <v>0.33498</v>
      </c>
      <c r="I49" s="74">
        <f>IF(G49=0," ",IF(H49/G49*100&gt;200,"св.200",H49/G49))</f>
        <v>1.4596078431372548</v>
      </c>
      <c r="J49" s="45"/>
      <c r="K49" s="43">
        <v>0.14580000000000001</v>
      </c>
      <c r="L49" s="74" t="str">
        <f t="shared" si="18"/>
        <v xml:space="preserve"> </v>
      </c>
      <c r="M49" s="45">
        <v>38.249480000000005</v>
      </c>
      <c r="N49" s="43">
        <v>36.209480000000006</v>
      </c>
      <c r="O49" s="74">
        <f t="shared" si="19"/>
        <v>0.94666594160234341</v>
      </c>
      <c r="P49" s="45">
        <v>176.14189000000002</v>
      </c>
      <c r="Q49" s="43">
        <v>189.83938000000001</v>
      </c>
      <c r="R49" s="74">
        <f t="shared" si="20"/>
        <v>1.0777639549569951</v>
      </c>
      <c r="S49" s="1"/>
      <c r="T49" s="1"/>
      <c r="U49" s="1"/>
      <c r="V49" s="1"/>
    </row>
    <row r="50" spans="1:22" s="8" customFormat="1" ht="15" customHeight="1" outlineLevel="1" x14ac:dyDescent="0.25">
      <c r="A50" s="10"/>
      <c r="B50" s="14"/>
      <c r="C50" s="9" t="s">
        <v>95</v>
      </c>
      <c r="D50" s="45">
        <f t="shared" si="22"/>
        <v>594.10649999999998</v>
      </c>
      <c r="E50" s="43">
        <f t="shared" si="22"/>
        <v>501.61220000000003</v>
      </c>
      <c r="F50" s="74">
        <f t="shared" si="17"/>
        <v>0.84431360370573294</v>
      </c>
      <c r="G50" s="45">
        <v>0.3276</v>
      </c>
      <c r="H50" s="43">
        <v>0.32765</v>
      </c>
      <c r="I50" s="74">
        <f t="shared" si="23"/>
        <v>1.0001526251526252</v>
      </c>
      <c r="J50" s="45">
        <v>0.44320999999999999</v>
      </c>
      <c r="K50" s="43">
        <v>0.44320999999999999</v>
      </c>
      <c r="L50" s="74">
        <f t="shared" si="18"/>
        <v>1</v>
      </c>
      <c r="M50" s="45">
        <v>141.93427</v>
      </c>
      <c r="N50" s="43">
        <v>111.5877</v>
      </c>
      <c r="O50" s="74">
        <f t="shared" si="19"/>
        <v>0.78619279191699087</v>
      </c>
      <c r="P50" s="45">
        <v>451.40141999999997</v>
      </c>
      <c r="Q50" s="43">
        <v>389.25364000000002</v>
      </c>
      <c r="R50" s="74">
        <f t="shared" si="20"/>
        <v>0.86232258640214299</v>
      </c>
      <c r="S50" s="1"/>
      <c r="T50" s="1"/>
      <c r="U50" s="1"/>
      <c r="V50" s="1"/>
    </row>
    <row r="51" spans="1:22" s="8" customFormat="1" ht="15" customHeight="1" outlineLevel="1" x14ac:dyDescent="0.25">
      <c r="A51" s="10"/>
      <c r="B51" s="14"/>
      <c r="C51" s="9" t="s">
        <v>94</v>
      </c>
      <c r="D51" s="45">
        <f t="shared" si="22"/>
        <v>117.62832</v>
      </c>
      <c r="E51" s="43">
        <f t="shared" si="22"/>
        <v>98.610340000000008</v>
      </c>
      <c r="F51" s="74">
        <f t="shared" si="17"/>
        <v>0.8383214178354329</v>
      </c>
      <c r="G51" s="45">
        <v>4.0499999999999998E-3</v>
      </c>
      <c r="H51" s="43">
        <v>4.0499999999999998E-3</v>
      </c>
      <c r="I51" s="74">
        <f t="shared" si="23"/>
        <v>1</v>
      </c>
      <c r="J51" s="45"/>
      <c r="K51" s="43"/>
      <c r="L51" s="74"/>
      <c r="M51" s="45">
        <v>35.09008</v>
      </c>
      <c r="N51" s="43">
        <v>22.098220000000001</v>
      </c>
      <c r="O51" s="74">
        <f t="shared" si="19"/>
        <v>0.629756899955771</v>
      </c>
      <c r="P51" s="45">
        <v>82.534189999999995</v>
      </c>
      <c r="Q51" s="43">
        <v>76.508070000000004</v>
      </c>
      <c r="R51" s="74">
        <f t="shared" si="20"/>
        <v>0.92698637982634846</v>
      </c>
      <c r="S51" s="1"/>
      <c r="T51" s="1"/>
      <c r="U51" s="1"/>
      <c r="V51" s="1"/>
    </row>
    <row r="52" spans="1:22" s="8" customFormat="1" ht="15" customHeight="1" outlineLevel="1" x14ac:dyDescent="0.25">
      <c r="A52" s="10"/>
      <c r="B52" s="14"/>
      <c r="C52" s="9" t="s">
        <v>93</v>
      </c>
      <c r="D52" s="45">
        <f t="shared" si="22"/>
        <v>188.92137</v>
      </c>
      <c r="E52" s="43">
        <f t="shared" si="22"/>
        <v>180.84451000000001</v>
      </c>
      <c r="F52" s="74">
        <f t="shared" si="17"/>
        <v>0.95724750460998675</v>
      </c>
      <c r="G52" s="45">
        <v>12.45984</v>
      </c>
      <c r="H52" s="43">
        <v>12.467690000000001</v>
      </c>
      <c r="I52" s="74">
        <f t="shared" si="23"/>
        <v>1.0006300241415622</v>
      </c>
      <c r="J52" s="45"/>
      <c r="K52" s="43"/>
      <c r="L52" s="74" t="str">
        <f t="shared" si="18"/>
        <v xml:space="preserve"> </v>
      </c>
      <c r="M52" s="45">
        <v>51.913139999999999</v>
      </c>
      <c r="N52" s="43">
        <v>46.59507</v>
      </c>
      <c r="O52" s="74">
        <f t="shared" si="19"/>
        <v>0.89755830604737064</v>
      </c>
      <c r="P52" s="45">
        <v>124.54839</v>
      </c>
      <c r="Q52" s="43">
        <v>121.78175</v>
      </c>
      <c r="R52" s="74">
        <f t="shared" si="20"/>
        <v>0.97778662574441955</v>
      </c>
      <c r="S52" s="1"/>
      <c r="T52" s="1"/>
      <c r="U52" s="1"/>
      <c r="V52" s="1"/>
    </row>
    <row r="53" spans="1:22" s="8" customFormat="1" ht="15" customHeight="1" outlineLevel="1" x14ac:dyDescent="0.25">
      <c r="A53" s="10"/>
      <c r="B53" s="14"/>
      <c r="C53" s="9" t="s">
        <v>92</v>
      </c>
      <c r="D53" s="45">
        <f t="shared" si="22"/>
        <v>1651.4231900000002</v>
      </c>
      <c r="E53" s="43">
        <f t="shared" si="22"/>
        <v>643.76954000000001</v>
      </c>
      <c r="F53" s="74">
        <f t="shared" si="17"/>
        <v>0.38982711633109618</v>
      </c>
      <c r="G53" s="45">
        <v>11.255100000000001</v>
      </c>
      <c r="H53" s="43">
        <v>0.64964999999999995</v>
      </c>
      <c r="I53" s="74">
        <f t="shared" si="23"/>
        <v>5.7720500039981866E-2</v>
      </c>
      <c r="J53" s="45"/>
      <c r="K53" s="43">
        <v>73.909800000000004</v>
      </c>
      <c r="L53" s="74" t="str">
        <f t="shared" si="18"/>
        <v xml:space="preserve"> </v>
      </c>
      <c r="M53" s="45">
        <v>232.46028000000001</v>
      </c>
      <c r="N53" s="43">
        <v>213.40882000000002</v>
      </c>
      <c r="O53" s="74">
        <f t="shared" si="19"/>
        <v>0.91804423534205504</v>
      </c>
      <c r="P53" s="45">
        <v>1407.7078100000001</v>
      </c>
      <c r="Q53" s="43">
        <v>355.80127000000005</v>
      </c>
      <c r="R53" s="74">
        <f t="shared" si="20"/>
        <v>0.25275221709539286</v>
      </c>
      <c r="S53" s="1"/>
      <c r="T53" s="1"/>
      <c r="U53" s="1"/>
      <c r="V53" s="1"/>
    </row>
    <row r="54" spans="1:22" s="8" customFormat="1" ht="15" customHeight="1" outlineLevel="1" x14ac:dyDescent="0.25">
      <c r="A54" s="10"/>
      <c r="B54" s="14"/>
      <c r="C54" s="9" t="s">
        <v>91</v>
      </c>
      <c r="D54" s="45">
        <f t="shared" si="22"/>
        <v>100.29138</v>
      </c>
      <c r="E54" s="43">
        <f t="shared" si="22"/>
        <v>102.68511999999998</v>
      </c>
      <c r="F54" s="74">
        <f t="shared" si="17"/>
        <v>1.023867853847459</v>
      </c>
      <c r="G54" s="45">
        <v>9.6200000000000008E-2</v>
      </c>
      <c r="H54" s="43">
        <v>9.6200000000000008E-2</v>
      </c>
      <c r="I54" s="74">
        <f t="shared" si="23"/>
        <v>1</v>
      </c>
      <c r="J54" s="45">
        <v>1.5084000000000002</v>
      </c>
      <c r="K54" s="43">
        <v>1.5084000000000002</v>
      </c>
      <c r="L54" s="74">
        <f t="shared" si="18"/>
        <v>1</v>
      </c>
      <c r="M54" s="45">
        <v>9.1030899999999999</v>
      </c>
      <c r="N54" s="43">
        <v>7.9398400000000002</v>
      </c>
      <c r="O54" s="74">
        <f t="shared" si="19"/>
        <v>0.87221372083545257</v>
      </c>
      <c r="P54" s="45">
        <v>89.583690000000004</v>
      </c>
      <c r="Q54" s="43">
        <v>93.140679999999989</v>
      </c>
      <c r="R54" s="74">
        <f t="shared" si="20"/>
        <v>1.0397057767993256</v>
      </c>
      <c r="S54" s="1"/>
      <c r="T54" s="1"/>
      <c r="U54" s="1"/>
      <c r="V54" s="1"/>
    </row>
    <row r="55" spans="1:22" ht="33" customHeight="1" x14ac:dyDescent="0.25">
      <c r="A55" s="11">
        <v>8</v>
      </c>
      <c r="B55" s="15"/>
      <c r="C55" s="67" t="s">
        <v>161</v>
      </c>
      <c r="D55" s="82">
        <f>SUM(D56:D61)</f>
        <v>9203.1438500000004</v>
      </c>
      <c r="E55" s="41">
        <f>SUM(E56:E61)</f>
        <v>3628.2611000000002</v>
      </c>
      <c r="F55" s="50">
        <f t="shared" si="17"/>
        <v>0.39424148520725338</v>
      </c>
      <c r="G55" s="82">
        <f>SUM(G56:G61)</f>
        <v>529.76876000000004</v>
      </c>
      <c r="H55" s="41">
        <f>SUM(H56:H61)</f>
        <v>452.38355000000001</v>
      </c>
      <c r="I55" s="50">
        <f t="shared" ref="I55:I77" si="24">IF(G55=0," ",IF(H55/G55*100&gt;200,"св.200",H55/G55))</f>
        <v>0.85392643764045273</v>
      </c>
      <c r="J55" s="82">
        <f>SUM(J56:J61)</f>
        <v>0</v>
      </c>
      <c r="K55" s="41">
        <f>SUM(K56:K61)</f>
        <v>2.7183000000000002</v>
      </c>
      <c r="L55" s="50" t="str">
        <f t="shared" si="18"/>
        <v xml:space="preserve"> </v>
      </c>
      <c r="M55" s="82">
        <f>SUM(M56:M61)</f>
        <v>1548.13256</v>
      </c>
      <c r="N55" s="41">
        <f>SUM(N56:N61)</f>
        <v>940.2120799999999</v>
      </c>
      <c r="O55" s="50">
        <f t="shared" si="19"/>
        <v>0.60732013801195417</v>
      </c>
      <c r="P55" s="82">
        <f>SUM(P56:P61)</f>
        <v>7125.2425300000004</v>
      </c>
      <c r="Q55" s="41">
        <f>SUM(Q56:Q61)</f>
        <v>2232.9471699999999</v>
      </c>
      <c r="R55" s="50">
        <f t="shared" si="20"/>
        <v>0.31338542661508528</v>
      </c>
      <c r="S55" s="1"/>
      <c r="T55" s="1"/>
      <c r="U55" s="1"/>
      <c r="V55" s="1"/>
    </row>
    <row r="56" spans="1:22" s="8" customFormat="1" ht="15" customHeight="1" outlineLevel="1" x14ac:dyDescent="0.25">
      <c r="A56" s="10"/>
      <c r="B56" s="14"/>
      <c r="C56" s="9" t="s">
        <v>167</v>
      </c>
      <c r="D56" s="45">
        <f>(G56+J56+M56+P56)</f>
        <v>3553.5513599999999</v>
      </c>
      <c r="E56" s="43">
        <f>(H56+K56+N56+Q56)</f>
        <v>1051.2159799999999</v>
      </c>
      <c r="F56" s="74">
        <f t="shared" si="17"/>
        <v>0.295821242893194</v>
      </c>
      <c r="G56" s="45">
        <v>475.95903000000004</v>
      </c>
      <c r="H56" s="43">
        <v>432.49095</v>
      </c>
      <c r="I56" s="74">
        <f t="shared" si="24"/>
        <v>0.90867264352564114</v>
      </c>
      <c r="J56" s="45"/>
      <c r="K56" s="43">
        <v>0.36</v>
      </c>
      <c r="L56" s="74" t="str">
        <f t="shared" si="18"/>
        <v xml:space="preserve"> </v>
      </c>
      <c r="M56" s="45">
        <v>625.31065999999998</v>
      </c>
      <c r="N56" s="43">
        <v>389.65053999999998</v>
      </c>
      <c r="O56" s="74">
        <f t="shared" si="19"/>
        <v>0.6231311329315895</v>
      </c>
      <c r="P56" s="45">
        <v>2452.2816699999998</v>
      </c>
      <c r="Q56" s="43">
        <v>228.71448999999998</v>
      </c>
      <c r="R56" s="74">
        <f t="shared" si="20"/>
        <v>9.3265995011086955E-2</v>
      </c>
      <c r="S56" s="1"/>
      <c r="T56" s="1"/>
      <c r="U56" s="1"/>
      <c r="V56" s="1"/>
    </row>
    <row r="57" spans="1:22" s="8" customFormat="1" ht="15" customHeight="1" outlineLevel="1" x14ac:dyDescent="0.25">
      <c r="A57" s="10"/>
      <c r="B57" s="14"/>
      <c r="C57" s="9" t="s">
        <v>90</v>
      </c>
      <c r="D57" s="45">
        <f t="shared" ref="D57:E61" si="25">(G57+J57+M57+P57)</f>
        <v>303.50035000000003</v>
      </c>
      <c r="E57" s="43">
        <f t="shared" si="25"/>
        <v>277.34458000000001</v>
      </c>
      <c r="F57" s="74">
        <f t="shared" si="17"/>
        <v>0.91381963809926403</v>
      </c>
      <c r="G57" s="45">
        <v>4.3719200000000003</v>
      </c>
      <c r="H57" s="43">
        <v>2.7817699999999999</v>
      </c>
      <c r="I57" s="74">
        <f t="shared" si="24"/>
        <v>0.63628108474080036</v>
      </c>
      <c r="J57" s="45"/>
      <c r="K57" s="43"/>
      <c r="L57" s="74" t="str">
        <f t="shared" si="18"/>
        <v xml:space="preserve"> </v>
      </c>
      <c r="M57" s="45">
        <v>58.805190000000003</v>
      </c>
      <c r="N57" s="43">
        <v>54.645580000000002</v>
      </c>
      <c r="O57" s="74">
        <f t="shared" si="19"/>
        <v>0.92926457681711427</v>
      </c>
      <c r="P57" s="45">
        <v>240.32324</v>
      </c>
      <c r="Q57" s="43">
        <v>219.91723000000002</v>
      </c>
      <c r="R57" s="74">
        <f t="shared" si="20"/>
        <v>0.91508931886903666</v>
      </c>
      <c r="S57" s="1"/>
      <c r="T57" s="1"/>
      <c r="U57" s="1"/>
      <c r="V57" s="1"/>
    </row>
    <row r="58" spans="1:22" s="8" customFormat="1" ht="15" customHeight="1" outlineLevel="1" x14ac:dyDescent="0.25">
      <c r="A58" s="10"/>
      <c r="B58" s="14"/>
      <c r="C58" s="9" t="s">
        <v>89</v>
      </c>
      <c r="D58" s="45">
        <f t="shared" si="25"/>
        <v>682.51202000000001</v>
      </c>
      <c r="E58" s="43">
        <f t="shared" si="25"/>
        <v>562.94598000000008</v>
      </c>
      <c r="F58" s="74">
        <f t="shared" si="17"/>
        <v>0.8248147483175462</v>
      </c>
      <c r="G58" s="45">
        <v>8.187149999999999</v>
      </c>
      <c r="H58" s="43">
        <v>2.2543000000000002</v>
      </c>
      <c r="I58" s="74">
        <f t="shared" si="24"/>
        <v>0.27534612166626976</v>
      </c>
      <c r="J58" s="45"/>
      <c r="K58" s="43"/>
      <c r="L58" s="74" t="str">
        <f t="shared" si="18"/>
        <v xml:space="preserve"> </v>
      </c>
      <c r="M58" s="45">
        <v>135.93316000000002</v>
      </c>
      <c r="N58" s="43">
        <v>46.579589999999996</v>
      </c>
      <c r="O58" s="74">
        <f t="shared" si="19"/>
        <v>0.34266539525749268</v>
      </c>
      <c r="P58" s="45">
        <v>538.39170999999999</v>
      </c>
      <c r="Q58" s="43">
        <v>514.11209000000008</v>
      </c>
      <c r="R58" s="74">
        <f t="shared" si="20"/>
        <v>0.9549034289551005</v>
      </c>
      <c r="S58" s="1"/>
      <c r="T58" s="1"/>
      <c r="U58" s="1"/>
      <c r="V58" s="1"/>
    </row>
    <row r="59" spans="1:22" s="8" customFormat="1" ht="15" customHeight="1" outlineLevel="1" x14ac:dyDescent="0.25">
      <c r="A59" s="10"/>
      <c r="B59" s="14"/>
      <c r="C59" s="9" t="s">
        <v>88</v>
      </c>
      <c r="D59" s="45">
        <f t="shared" si="25"/>
        <v>241.73410999999999</v>
      </c>
      <c r="E59" s="43">
        <f t="shared" si="25"/>
        <v>184.2105</v>
      </c>
      <c r="F59" s="74">
        <f t="shared" si="17"/>
        <v>0.76203767850552828</v>
      </c>
      <c r="G59" s="45">
        <v>1.4210999999999998</v>
      </c>
      <c r="H59" s="43">
        <v>3.4750000000000003E-2</v>
      </c>
      <c r="I59" s="74">
        <f t="shared" si="24"/>
        <v>2.4452888607416796E-2</v>
      </c>
      <c r="J59" s="45"/>
      <c r="K59" s="43"/>
      <c r="L59" s="74" t="str">
        <f t="shared" si="18"/>
        <v xml:space="preserve"> </v>
      </c>
      <c r="M59" s="45">
        <v>158.18772000000001</v>
      </c>
      <c r="N59" s="43">
        <v>74.097999999999999</v>
      </c>
      <c r="O59" s="74">
        <f t="shared" si="19"/>
        <v>0.46841815534100872</v>
      </c>
      <c r="P59" s="45">
        <v>82.125289999999993</v>
      </c>
      <c r="Q59" s="43">
        <v>110.07774999999999</v>
      </c>
      <c r="R59" s="74">
        <f t="shared" si="20"/>
        <v>1.3403636078484473</v>
      </c>
      <c r="S59" s="1"/>
      <c r="T59" s="1"/>
      <c r="U59" s="1"/>
      <c r="V59" s="1"/>
    </row>
    <row r="60" spans="1:22" s="8" customFormat="1" ht="15" customHeight="1" outlineLevel="1" x14ac:dyDescent="0.25">
      <c r="A60" s="10"/>
      <c r="B60" s="14"/>
      <c r="C60" s="9" t="s">
        <v>87</v>
      </c>
      <c r="D60" s="45">
        <f t="shared" si="25"/>
        <v>3737.2590000000005</v>
      </c>
      <c r="E60" s="43">
        <f t="shared" si="25"/>
        <v>1020.2000600000001</v>
      </c>
      <c r="F60" s="74">
        <f t="shared" si="17"/>
        <v>0.27298082899793674</v>
      </c>
      <c r="G60" s="45">
        <v>6.5001199999999999</v>
      </c>
      <c r="H60" s="43">
        <v>8.2410300000000003</v>
      </c>
      <c r="I60" s="74">
        <f t="shared" si="24"/>
        <v>1.2678273631871413</v>
      </c>
      <c r="J60" s="45"/>
      <c r="K60" s="43">
        <v>2.3583000000000003</v>
      </c>
      <c r="L60" s="74" t="str">
        <f t="shared" si="18"/>
        <v xml:space="preserve"> </v>
      </c>
      <c r="M60" s="45">
        <v>306.59870000000001</v>
      </c>
      <c r="N60" s="43">
        <v>164.72372000000001</v>
      </c>
      <c r="O60" s="74">
        <f t="shared" si="19"/>
        <v>0.53726163874797905</v>
      </c>
      <c r="P60" s="45">
        <v>3424.1601800000003</v>
      </c>
      <c r="Q60" s="43">
        <v>844.87701000000004</v>
      </c>
      <c r="R60" s="74">
        <f t="shared" si="20"/>
        <v>0.24673992032697489</v>
      </c>
      <c r="S60" s="1"/>
      <c r="T60" s="1"/>
      <c r="U60" s="1"/>
      <c r="V60" s="1"/>
    </row>
    <row r="61" spans="1:22" s="8" customFormat="1" ht="15" customHeight="1" outlineLevel="1" x14ac:dyDescent="0.25">
      <c r="A61" s="10"/>
      <c r="B61" s="14"/>
      <c r="C61" s="9" t="s">
        <v>86</v>
      </c>
      <c r="D61" s="45">
        <f t="shared" si="25"/>
        <v>684.58700999999996</v>
      </c>
      <c r="E61" s="43">
        <f t="shared" si="25"/>
        <v>532.34399999999994</v>
      </c>
      <c r="F61" s="74">
        <f t="shared" si="17"/>
        <v>0.77761335261094122</v>
      </c>
      <c r="G61" s="45">
        <v>33.329440000000005</v>
      </c>
      <c r="H61" s="43">
        <v>6.5807500000000001</v>
      </c>
      <c r="I61" s="74">
        <f t="shared" si="24"/>
        <v>0.19744556164159971</v>
      </c>
      <c r="J61" s="45"/>
      <c r="K61" s="43"/>
      <c r="L61" s="74" t="str">
        <f t="shared" si="18"/>
        <v xml:space="preserve"> </v>
      </c>
      <c r="M61" s="45">
        <v>263.29712999999998</v>
      </c>
      <c r="N61" s="43">
        <v>210.51464999999999</v>
      </c>
      <c r="O61" s="74">
        <f t="shared" si="19"/>
        <v>0.79953264207627328</v>
      </c>
      <c r="P61" s="45">
        <v>387.96044000000001</v>
      </c>
      <c r="Q61" s="43">
        <v>315.24859999999995</v>
      </c>
      <c r="R61" s="74">
        <f t="shared" si="20"/>
        <v>0.81257924132677017</v>
      </c>
      <c r="S61" s="1"/>
      <c r="T61" s="1"/>
      <c r="U61" s="1"/>
      <c r="V61" s="1"/>
    </row>
    <row r="62" spans="1:22" ht="30" customHeight="1" x14ac:dyDescent="0.25">
      <c r="A62" s="11">
        <v>9</v>
      </c>
      <c r="B62" s="15"/>
      <c r="C62" s="67" t="s">
        <v>148</v>
      </c>
      <c r="D62" s="82">
        <f>SUM(D63:D64,D65:D66,D67)</f>
        <v>6268.8773199999996</v>
      </c>
      <c r="E62" s="41">
        <f>SUM(E63:E64,E65:E66,E67)</f>
        <v>16523.307849999997</v>
      </c>
      <c r="F62" s="50" t="str">
        <f t="shared" si="17"/>
        <v>св.200</v>
      </c>
      <c r="G62" s="82">
        <f>SUM(G63:G64,G65:G66,G67)</f>
        <v>251.87755000000004</v>
      </c>
      <c r="H62" s="41">
        <f>SUM(H63:H64,H65:H66,H67)</f>
        <v>229.19471999999999</v>
      </c>
      <c r="I62" s="50">
        <f t="shared" si="24"/>
        <v>0.90994501097854874</v>
      </c>
      <c r="J62" s="82">
        <f>SUM(J63:J64,J65:J66,J67)</f>
        <v>1.1000000000000001</v>
      </c>
      <c r="K62" s="41">
        <f>SUM(K63:K64,K65:K66,K67)</f>
        <v>1.1000000000000001</v>
      </c>
      <c r="L62" s="50">
        <f t="shared" si="18"/>
        <v>1</v>
      </c>
      <c r="M62" s="82">
        <f>SUM(M63:M64,M65:M66,M67)</f>
        <v>1808.7461900000003</v>
      </c>
      <c r="N62" s="41">
        <f>SUM(N63:N64,N65:N66,N67)</f>
        <v>1473.3025</v>
      </c>
      <c r="O62" s="50">
        <f t="shared" si="19"/>
        <v>0.81454352641925942</v>
      </c>
      <c r="P62" s="82">
        <f>SUM(P63:P64,P65:P66,P67)</f>
        <v>4207.1535800000001</v>
      </c>
      <c r="Q62" s="41">
        <f>SUM(Q63:Q64,Q65:Q66,Q67)</f>
        <v>14819.71063</v>
      </c>
      <c r="R62" s="50" t="str">
        <f t="shared" si="20"/>
        <v>св.200</v>
      </c>
      <c r="S62" s="1"/>
      <c r="T62" s="1"/>
      <c r="U62" s="1"/>
      <c r="V62" s="1"/>
    </row>
    <row r="63" spans="1:22" s="8" customFormat="1" ht="15" customHeight="1" outlineLevel="1" x14ac:dyDescent="0.25">
      <c r="A63" s="10"/>
      <c r="B63" s="14"/>
      <c r="C63" s="9" t="s">
        <v>162</v>
      </c>
      <c r="D63" s="45">
        <f t="shared" ref="D63:E94" si="26">(G63+J63+M63+P63)</f>
        <v>1231.1091300000001</v>
      </c>
      <c r="E63" s="43">
        <f t="shared" si="26"/>
        <v>1217.06385</v>
      </c>
      <c r="F63" s="74">
        <f t="shared" ref="F63:F64" si="27">IF(E63=0," ",IF(E63/D63*100&gt;200,"св.200",E63/D63))</f>
        <v>0.98859136070252351</v>
      </c>
      <c r="G63" s="45">
        <v>165.37379000000001</v>
      </c>
      <c r="H63" s="43">
        <v>132.92767000000001</v>
      </c>
      <c r="I63" s="74">
        <f t="shared" si="24"/>
        <v>0.80380131579496361</v>
      </c>
      <c r="J63" s="45">
        <v>1.1000000000000001</v>
      </c>
      <c r="K63" s="43">
        <v>1.1000000000000001</v>
      </c>
      <c r="L63" s="74">
        <f t="shared" si="18"/>
        <v>1</v>
      </c>
      <c r="M63" s="45">
        <v>613.21106000000009</v>
      </c>
      <c r="N63" s="43">
        <v>525.12364000000002</v>
      </c>
      <c r="O63" s="74">
        <f t="shared" si="19"/>
        <v>0.85635056875849558</v>
      </c>
      <c r="P63" s="45">
        <v>451.42428000000001</v>
      </c>
      <c r="Q63" s="43">
        <v>557.91254000000004</v>
      </c>
      <c r="R63" s="74">
        <f t="shared" ref="R63:R64" si="28">IF(Q63=0," ",IF(Q63/P63*100&gt;200,"св.200",Q63/P63))</f>
        <v>1.2358939576754711</v>
      </c>
      <c r="S63" s="1"/>
      <c r="T63" s="1"/>
      <c r="U63" s="1"/>
      <c r="V63" s="1"/>
    </row>
    <row r="64" spans="1:22" s="27" customFormat="1" ht="15" customHeight="1" outlineLevel="1" x14ac:dyDescent="0.25">
      <c r="A64" s="25"/>
      <c r="B64" s="26"/>
      <c r="C64" s="9" t="s">
        <v>85</v>
      </c>
      <c r="D64" s="45">
        <f>(G64+J64+M64+P64)</f>
        <v>2652.49442</v>
      </c>
      <c r="E64" s="43">
        <f>(H64+K64+N64+Q64)</f>
        <v>13316.767019999999</v>
      </c>
      <c r="F64" s="74" t="str">
        <f t="shared" si="27"/>
        <v>св.200</v>
      </c>
      <c r="G64" s="45">
        <v>71.348579999999998</v>
      </c>
      <c r="H64" s="43">
        <v>77.686570000000003</v>
      </c>
      <c r="I64" s="74">
        <f t="shared" si="24"/>
        <v>1.0888313404415337</v>
      </c>
      <c r="J64" s="45"/>
      <c r="K64" s="43"/>
      <c r="L64" s="74" t="str">
        <f t="shared" si="18"/>
        <v xml:space="preserve"> </v>
      </c>
      <c r="M64" s="45">
        <v>362.79371000000003</v>
      </c>
      <c r="N64" s="43">
        <v>299.47151000000002</v>
      </c>
      <c r="O64" s="74">
        <f t="shared" si="19"/>
        <v>0.82545948770721522</v>
      </c>
      <c r="P64" s="45">
        <v>2218.3521299999998</v>
      </c>
      <c r="Q64" s="43">
        <v>12939.60894</v>
      </c>
      <c r="R64" s="74" t="str">
        <f t="shared" si="28"/>
        <v>св.200</v>
      </c>
      <c r="S64" s="2"/>
      <c r="T64" s="2"/>
      <c r="U64" s="2"/>
      <c r="V64" s="2"/>
    </row>
    <row r="65" spans="1:22" s="8" customFormat="1" ht="15" customHeight="1" outlineLevel="1" x14ac:dyDescent="0.25">
      <c r="A65" s="10"/>
      <c r="B65" s="14"/>
      <c r="C65" s="9" t="s">
        <v>84</v>
      </c>
      <c r="D65" s="45">
        <f t="shared" si="26"/>
        <v>1134.8760199999999</v>
      </c>
      <c r="E65" s="43">
        <f t="shared" si="26"/>
        <v>975.98628000000008</v>
      </c>
      <c r="F65" s="74">
        <f t="shared" ref="F65:F67" si="29">IF(E65=0," ",IF(E65/D65*100&gt;200,"св.200",E65/D65))</f>
        <v>0.85999374627723668</v>
      </c>
      <c r="G65" s="45">
        <v>5.1008399999999998</v>
      </c>
      <c r="H65" s="43">
        <v>9.3421399999999988</v>
      </c>
      <c r="I65" s="74">
        <f t="shared" si="24"/>
        <v>1.8314904996039867</v>
      </c>
      <c r="J65" s="45"/>
      <c r="K65" s="43"/>
      <c r="L65" s="74" t="str">
        <f t="shared" si="18"/>
        <v xml:space="preserve"> </v>
      </c>
      <c r="M65" s="45">
        <v>405.20492999999999</v>
      </c>
      <c r="N65" s="43">
        <v>362.45021000000003</v>
      </c>
      <c r="O65" s="74">
        <f t="shared" si="19"/>
        <v>0.89448618011631797</v>
      </c>
      <c r="P65" s="45">
        <v>724.57024999999999</v>
      </c>
      <c r="Q65" s="43">
        <v>604.19393000000002</v>
      </c>
      <c r="R65" s="74">
        <f t="shared" ref="R65:R67" si="30">IF(Q65=0," ",IF(Q65/P65*100&gt;200,"св.200",Q65/P65))</f>
        <v>0.83386521872792874</v>
      </c>
      <c r="S65" s="1"/>
      <c r="T65" s="1"/>
      <c r="U65" s="1"/>
      <c r="V65" s="1"/>
    </row>
    <row r="66" spans="1:22" s="27" customFormat="1" ht="15" customHeight="1" outlineLevel="1" x14ac:dyDescent="0.25">
      <c r="A66" s="25"/>
      <c r="B66" s="26"/>
      <c r="C66" s="9" t="s">
        <v>153</v>
      </c>
      <c r="D66" s="45">
        <f t="shared" si="26"/>
        <v>409.91667999999993</v>
      </c>
      <c r="E66" s="43">
        <f t="shared" si="26"/>
        <v>455.66540000000003</v>
      </c>
      <c r="F66" s="74">
        <f t="shared" si="29"/>
        <v>1.111604924200694</v>
      </c>
      <c r="G66" s="45">
        <v>2.28979</v>
      </c>
      <c r="H66" s="43">
        <v>0.88888999999999996</v>
      </c>
      <c r="I66" s="74">
        <f t="shared" si="24"/>
        <v>0.38819717091960398</v>
      </c>
      <c r="J66" s="45"/>
      <c r="K66" s="43"/>
      <c r="L66" s="74" t="str">
        <f>IF(J66=0," ",IF(K66/J66*100&gt;200,"св.200",K66/J66))</f>
        <v xml:space="preserve"> </v>
      </c>
      <c r="M66" s="45">
        <v>121.02148</v>
      </c>
      <c r="N66" s="43">
        <v>102.75081</v>
      </c>
      <c r="O66" s="74">
        <f t="shared" si="19"/>
        <v>0.84902952765079398</v>
      </c>
      <c r="P66" s="45">
        <v>286.60540999999995</v>
      </c>
      <c r="Q66" s="43">
        <v>352.02570000000003</v>
      </c>
      <c r="R66" s="74">
        <f t="shared" si="30"/>
        <v>1.2282590897359547</v>
      </c>
      <c r="S66" s="2"/>
      <c r="T66" s="2"/>
      <c r="U66" s="2"/>
      <c r="V66" s="2"/>
    </row>
    <row r="67" spans="1:22" s="27" customFormat="1" ht="15" customHeight="1" outlineLevel="1" x14ac:dyDescent="0.25">
      <c r="A67" s="25"/>
      <c r="B67" s="26"/>
      <c r="C67" s="9" t="s">
        <v>154</v>
      </c>
      <c r="D67" s="45">
        <f t="shared" si="26"/>
        <v>840.48107000000005</v>
      </c>
      <c r="E67" s="43">
        <f t="shared" si="26"/>
        <v>557.82529999999997</v>
      </c>
      <c r="F67" s="74">
        <f t="shared" si="29"/>
        <v>0.66369763687836536</v>
      </c>
      <c r="G67" s="45">
        <v>7.7645499999999998</v>
      </c>
      <c r="H67" s="43">
        <v>8.3494500000000009</v>
      </c>
      <c r="I67" s="74">
        <f t="shared" si="24"/>
        <v>1.0753295426006659</v>
      </c>
      <c r="J67" s="45"/>
      <c r="K67" s="43"/>
      <c r="L67" s="74" t="str">
        <f t="shared" ref="L67" si="31">IF(K67=0," ",IF(K67/J67*100&gt;200,"св.200",K67/J67))</f>
        <v xml:space="preserve"> </v>
      </c>
      <c r="M67" s="45">
        <v>306.51501000000002</v>
      </c>
      <c r="N67" s="43">
        <v>183.50632999999999</v>
      </c>
      <c r="O67" s="74">
        <f t="shared" si="19"/>
        <v>0.59868627640780125</v>
      </c>
      <c r="P67" s="45">
        <v>526.20150999999998</v>
      </c>
      <c r="Q67" s="43">
        <v>365.96952000000005</v>
      </c>
      <c r="R67" s="74">
        <f t="shared" si="30"/>
        <v>0.69549310111253781</v>
      </c>
      <c r="S67" s="2"/>
      <c r="T67" s="2"/>
      <c r="U67" s="2"/>
      <c r="V67" s="2"/>
    </row>
    <row r="68" spans="1:22" ht="33" customHeight="1" x14ac:dyDescent="0.25">
      <c r="A68" s="11">
        <v>10</v>
      </c>
      <c r="B68" s="15"/>
      <c r="C68" s="67" t="s">
        <v>83</v>
      </c>
      <c r="D68" s="82">
        <f>SUM(D69:D73)</f>
        <v>678.75821999999994</v>
      </c>
      <c r="E68" s="41">
        <f>SUM(E69:E73)</f>
        <v>697.91623000000004</v>
      </c>
      <c r="F68" s="50">
        <f t="shared" ref="F68:F93" si="32">IF(D68=0," ",IF(E68/D68*100&gt;200,"св.200",E68/D68))</f>
        <v>1.0282250872777645</v>
      </c>
      <c r="G68" s="82">
        <f>SUM(G69:G73)</f>
        <v>12.438659999999999</v>
      </c>
      <c r="H68" s="41">
        <f>SUM(H69:H73)</f>
        <v>17.707730000000002</v>
      </c>
      <c r="I68" s="50">
        <f t="shared" si="24"/>
        <v>1.4236043110753089</v>
      </c>
      <c r="J68" s="82">
        <f>SUM(J69:J73)</f>
        <v>0</v>
      </c>
      <c r="K68" s="41">
        <f>SUM(K69:K73)</f>
        <v>16.091000000000001</v>
      </c>
      <c r="L68" s="50" t="str">
        <f t="shared" ref="L68:L93" si="33">IF(J68=0," ",IF(K68/J68*100&gt;200,"св.200",K68/J68))</f>
        <v xml:space="preserve"> </v>
      </c>
      <c r="M68" s="82">
        <f>SUM(M69:M73)</f>
        <v>150.18026</v>
      </c>
      <c r="N68" s="41">
        <f>SUM(N69:N73)</f>
        <v>119.29684</v>
      </c>
      <c r="O68" s="50">
        <f t="shared" ref="O68:O93" si="34">IF(M68=0," ",IF(N68/M68*100&gt;200,"св.200",N68/M68))</f>
        <v>0.79435766058735013</v>
      </c>
      <c r="P68" s="82">
        <f>SUM(P69:P73)</f>
        <v>516.13930000000005</v>
      </c>
      <c r="Q68" s="41">
        <f>SUM(Q69:Q73)</f>
        <v>544.82065999999998</v>
      </c>
      <c r="R68" s="50">
        <f t="shared" ref="R68:R93" si="35">IF(P68=0," ",IF(Q68/P68*100&gt;200,"св.200",Q68/P68))</f>
        <v>1.0555690295236189</v>
      </c>
      <c r="S68" s="1"/>
      <c r="T68" s="1"/>
      <c r="U68" s="1"/>
      <c r="V68" s="1"/>
    </row>
    <row r="69" spans="1:22" s="8" customFormat="1" ht="15" customHeight="1" outlineLevel="1" x14ac:dyDescent="0.25">
      <c r="A69" s="10"/>
      <c r="B69" s="14"/>
      <c r="C69" s="9" t="s">
        <v>82</v>
      </c>
      <c r="D69" s="45">
        <f t="shared" si="26"/>
        <v>206.53707</v>
      </c>
      <c r="E69" s="43">
        <f t="shared" si="26"/>
        <v>175.18029000000001</v>
      </c>
      <c r="F69" s="74">
        <f t="shared" si="32"/>
        <v>0.84817844079999782</v>
      </c>
      <c r="G69" s="45">
        <v>10.30095</v>
      </c>
      <c r="H69" s="43">
        <v>9.4945499999999985</v>
      </c>
      <c r="I69" s="74">
        <f t="shared" si="24"/>
        <v>0.92171595823686148</v>
      </c>
      <c r="J69" s="45"/>
      <c r="K69" s="43">
        <v>4.9400000000000004</v>
      </c>
      <c r="L69" s="74" t="str">
        <f t="shared" si="33"/>
        <v xml:space="preserve"> </v>
      </c>
      <c r="M69" s="45">
        <v>44.464089999999999</v>
      </c>
      <c r="N69" s="43">
        <v>37.099119999999999</v>
      </c>
      <c r="O69" s="74">
        <f t="shared" si="34"/>
        <v>0.83436139140596377</v>
      </c>
      <c r="P69" s="45">
        <v>151.77203</v>
      </c>
      <c r="Q69" s="43">
        <v>123.64662</v>
      </c>
      <c r="R69" s="74">
        <f t="shared" si="35"/>
        <v>0.81468647418104634</v>
      </c>
      <c r="S69" s="1"/>
      <c r="T69" s="1"/>
      <c r="U69" s="1"/>
      <c r="V69" s="1"/>
    </row>
    <row r="70" spans="1:22" s="8" customFormat="1" ht="15" customHeight="1" outlineLevel="1" x14ac:dyDescent="0.25">
      <c r="A70" s="10"/>
      <c r="B70" s="14"/>
      <c r="C70" s="9" t="s">
        <v>81</v>
      </c>
      <c r="D70" s="45">
        <f t="shared" si="26"/>
        <v>68.005839999999992</v>
      </c>
      <c r="E70" s="43">
        <f t="shared" si="26"/>
        <v>48.622990000000001</v>
      </c>
      <c r="F70" s="74">
        <f t="shared" si="32"/>
        <v>0.71498256620313794</v>
      </c>
      <c r="G70" s="45">
        <v>1E-4</v>
      </c>
      <c r="H70" s="43">
        <v>1E-4</v>
      </c>
      <c r="I70" s="74">
        <f t="shared" si="24"/>
        <v>1</v>
      </c>
      <c r="J70" s="45"/>
      <c r="K70" s="43"/>
      <c r="L70" s="74" t="str">
        <f t="shared" si="33"/>
        <v xml:space="preserve"> </v>
      </c>
      <c r="M70" s="45">
        <v>21.95928</v>
      </c>
      <c r="N70" s="43">
        <v>18.085699999999999</v>
      </c>
      <c r="O70" s="74">
        <f t="shared" si="34"/>
        <v>0.82360168457253602</v>
      </c>
      <c r="P70" s="45">
        <v>46.046459999999996</v>
      </c>
      <c r="Q70" s="43">
        <v>30.537189999999999</v>
      </c>
      <c r="R70" s="74">
        <f t="shared" si="35"/>
        <v>0.66318214255775587</v>
      </c>
      <c r="S70" s="1"/>
      <c r="T70" s="1"/>
      <c r="U70" s="1"/>
      <c r="V70" s="1"/>
    </row>
    <row r="71" spans="1:22" s="8" customFormat="1" ht="15" customHeight="1" outlineLevel="1" x14ac:dyDescent="0.25">
      <c r="A71" s="10"/>
      <c r="B71" s="14"/>
      <c r="C71" s="9" t="s">
        <v>80</v>
      </c>
      <c r="D71" s="45">
        <f t="shared" si="26"/>
        <v>139.44967999999997</v>
      </c>
      <c r="E71" s="43">
        <f t="shared" si="26"/>
        <v>132.67982000000001</v>
      </c>
      <c r="F71" s="74">
        <f t="shared" si="32"/>
        <v>0.95145302592304282</v>
      </c>
      <c r="G71" s="45">
        <v>1.2134100000000001</v>
      </c>
      <c r="H71" s="43">
        <v>6.8678900000000001</v>
      </c>
      <c r="I71" s="74" t="str">
        <f t="shared" si="24"/>
        <v>св.200</v>
      </c>
      <c r="J71" s="45"/>
      <c r="K71" s="43"/>
      <c r="L71" s="74" t="str">
        <f t="shared" si="33"/>
        <v xml:space="preserve"> </v>
      </c>
      <c r="M71" s="45">
        <v>8.9508700000000001</v>
      </c>
      <c r="N71" s="43">
        <v>7.3328699999999998</v>
      </c>
      <c r="O71" s="74">
        <f t="shared" si="34"/>
        <v>0.81923544862119546</v>
      </c>
      <c r="P71" s="45">
        <v>129.28539999999998</v>
      </c>
      <c r="Q71" s="43">
        <v>118.47906</v>
      </c>
      <c r="R71" s="74">
        <f t="shared" si="35"/>
        <v>0.91641484653332872</v>
      </c>
      <c r="S71" s="1"/>
      <c r="T71" s="1"/>
      <c r="U71" s="1"/>
      <c r="V71" s="1"/>
    </row>
    <row r="72" spans="1:22" s="8" customFormat="1" ht="15" customHeight="1" outlineLevel="1" x14ac:dyDescent="0.25">
      <c r="A72" s="10"/>
      <c r="B72" s="14"/>
      <c r="C72" s="9" t="s">
        <v>79</v>
      </c>
      <c r="D72" s="45">
        <f t="shared" si="26"/>
        <v>111.6955</v>
      </c>
      <c r="E72" s="43">
        <f t="shared" si="26"/>
        <v>100.37936000000001</v>
      </c>
      <c r="F72" s="74">
        <f t="shared" si="32"/>
        <v>0.89868759260668518</v>
      </c>
      <c r="G72" s="45">
        <v>0.27689999999999998</v>
      </c>
      <c r="H72" s="43">
        <v>0.27689999999999998</v>
      </c>
      <c r="I72" s="74">
        <f t="shared" si="24"/>
        <v>1</v>
      </c>
      <c r="J72" s="45"/>
      <c r="K72" s="43">
        <v>6.6689999999999996</v>
      </c>
      <c r="L72" s="74" t="str">
        <f t="shared" si="33"/>
        <v xml:space="preserve"> </v>
      </c>
      <c r="M72" s="45">
        <v>9.8995800000000003</v>
      </c>
      <c r="N72" s="43">
        <v>8.1785800000000002</v>
      </c>
      <c r="O72" s="74">
        <f t="shared" si="34"/>
        <v>0.82615424088698708</v>
      </c>
      <c r="P72" s="45">
        <v>101.51902</v>
      </c>
      <c r="Q72" s="43">
        <v>85.25488</v>
      </c>
      <c r="R72" s="74">
        <f t="shared" si="35"/>
        <v>0.83979218869528094</v>
      </c>
      <c r="S72" s="1"/>
      <c r="T72" s="1"/>
      <c r="U72" s="1"/>
      <c r="V72" s="1"/>
    </row>
    <row r="73" spans="1:22" s="8" customFormat="1" ht="15" customHeight="1" outlineLevel="1" x14ac:dyDescent="0.25">
      <c r="A73" s="10"/>
      <c r="B73" s="14"/>
      <c r="C73" s="9" t="s">
        <v>78</v>
      </c>
      <c r="D73" s="45">
        <f t="shared" si="26"/>
        <v>153.07013000000001</v>
      </c>
      <c r="E73" s="43">
        <f t="shared" si="26"/>
        <v>241.05376999999999</v>
      </c>
      <c r="F73" s="74">
        <f t="shared" si="32"/>
        <v>1.574793005010187</v>
      </c>
      <c r="G73" s="45">
        <v>0.64729999999999999</v>
      </c>
      <c r="H73" s="43">
        <v>1.06829</v>
      </c>
      <c r="I73" s="74">
        <f t="shared" si="24"/>
        <v>1.6503784952881198</v>
      </c>
      <c r="J73" s="45"/>
      <c r="K73" s="43">
        <v>4.4820000000000002</v>
      </c>
      <c r="L73" s="74" t="str">
        <f t="shared" si="33"/>
        <v xml:space="preserve"> </v>
      </c>
      <c r="M73" s="45">
        <v>64.906440000000003</v>
      </c>
      <c r="N73" s="43">
        <v>48.600569999999998</v>
      </c>
      <c r="O73" s="74">
        <f t="shared" si="34"/>
        <v>0.74877885769116281</v>
      </c>
      <c r="P73" s="45">
        <v>87.516390000000001</v>
      </c>
      <c r="Q73" s="43">
        <v>186.90290999999999</v>
      </c>
      <c r="R73" s="74" t="str">
        <f t="shared" si="35"/>
        <v>св.200</v>
      </c>
      <c r="S73" s="1"/>
      <c r="T73" s="1"/>
      <c r="U73" s="1"/>
      <c r="V73" s="1"/>
    </row>
    <row r="74" spans="1:22" ht="31.5" customHeight="1" x14ac:dyDescent="0.25">
      <c r="A74" s="11">
        <v>11</v>
      </c>
      <c r="B74" s="11"/>
      <c r="C74" s="67" t="s">
        <v>77</v>
      </c>
      <c r="D74" s="82">
        <f>SUM(D75:D77,D78)</f>
        <v>1570.75019</v>
      </c>
      <c r="E74" s="41">
        <f>SUM(E75:E77,E78)</f>
        <v>1381.1817599999999</v>
      </c>
      <c r="F74" s="50">
        <f t="shared" si="32"/>
        <v>0.87931344448858539</v>
      </c>
      <c r="G74" s="82">
        <f>SUM(G75:G77,G78)</f>
        <v>18.48668</v>
      </c>
      <c r="H74" s="79">
        <f>SUM(H75:H77,H78)</f>
        <v>27.55847</v>
      </c>
      <c r="I74" s="50">
        <f t="shared" si="24"/>
        <v>1.4907203456759137</v>
      </c>
      <c r="J74" s="91">
        <f>SUM(J75:J77,J78)</f>
        <v>0</v>
      </c>
      <c r="K74" s="79">
        <f>SUM(K75:K77,K78)</f>
        <v>0</v>
      </c>
      <c r="L74" s="50" t="str">
        <f t="shared" si="33"/>
        <v xml:space="preserve"> </v>
      </c>
      <c r="M74" s="102">
        <f>SUM(M75:M77,M78)</f>
        <v>311.06168000000002</v>
      </c>
      <c r="N74" s="79">
        <f>SUM(N75:N77,N78)</f>
        <v>191.63471000000001</v>
      </c>
      <c r="O74" s="50">
        <f t="shared" si="34"/>
        <v>0.61606659489526316</v>
      </c>
      <c r="P74" s="91">
        <f>SUM(P75:P77,P78)</f>
        <v>1241.20183</v>
      </c>
      <c r="Q74" s="79">
        <f>SUM(Q75:Q77,Q78)</f>
        <v>1161.9885799999997</v>
      </c>
      <c r="R74" s="50">
        <f t="shared" si="35"/>
        <v>0.93618020205464869</v>
      </c>
      <c r="S74" s="1"/>
      <c r="T74" s="1"/>
      <c r="U74" s="1"/>
      <c r="V74" s="1"/>
    </row>
    <row r="75" spans="1:22" s="8" customFormat="1" ht="15" customHeight="1" outlineLevel="1" x14ac:dyDescent="0.25">
      <c r="A75" s="10"/>
      <c r="B75" s="10"/>
      <c r="C75" s="9" t="s">
        <v>76</v>
      </c>
      <c r="D75" s="45">
        <f t="shared" si="26"/>
        <v>449.22879</v>
      </c>
      <c r="E75" s="43">
        <f t="shared" si="26"/>
        <v>557.15967000000001</v>
      </c>
      <c r="F75" s="74">
        <f t="shared" si="32"/>
        <v>1.2402581544250537</v>
      </c>
      <c r="G75" s="45">
        <v>14.99868</v>
      </c>
      <c r="H75" s="43">
        <v>24.028380000000002</v>
      </c>
      <c r="I75" s="74">
        <f t="shared" si="24"/>
        <v>1.6020329789021435</v>
      </c>
      <c r="J75" s="45"/>
      <c r="K75" s="43"/>
      <c r="L75" s="74" t="str">
        <f t="shared" si="33"/>
        <v xml:space="preserve"> </v>
      </c>
      <c r="M75" s="45">
        <v>199.18535</v>
      </c>
      <c r="N75" s="43">
        <v>140.23732000000001</v>
      </c>
      <c r="O75" s="74">
        <f t="shared" si="34"/>
        <v>0.70405438954220279</v>
      </c>
      <c r="P75" s="45">
        <v>235.04476</v>
      </c>
      <c r="Q75" s="43">
        <v>392.89396999999997</v>
      </c>
      <c r="R75" s="74">
        <f t="shared" si="35"/>
        <v>1.6715708531430353</v>
      </c>
      <c r="S75" s="1"/>
      <c r="T75" s="1"/>
      <c r="U75" s="1"/>
      <c r="V75" s="1"/>
    </row>
    <row r="76" spans="1:22" s="8" customFormat="1" ht="15" customHeight="1" outlineLevel="1" x14ac:dyDescent="0.25">
      <c r="A76" s="10"/>
      <c r="B76" s="10"/>
      <c r="C76" s="9" t="s">
        <v>75</v>
      </c>
      <c r="D76" s="45">
        <f t="shared" si="26"/>
        <v>359.53172999999998</v>
      </c>
      <c r="E76" s="43">
        <f t="shared" si="26"/>
        <v>252.06106</v>
      </c>
      <c r="F76" s="74">
        <f t="shared" si="32"/>
        <v>0.70108154292807479</v>
      </c>
      <c r="G76" s="45">
        <v>2.7222499999999998</v>
      </c>
      <c r="H76" s="43">
        <v>2.5563500000000001</v>
      </c>
      <c r="I76" s="74">
        <f t="shared" si="24"/>
        <v>0.93905776471668667</v>
      </c>
      <c r="J76" s="45"/>
      <c r="K76" s="43"/>
      <c r="L76" s="74" t="str">
        <f t="shared" si="33"/>
        <v xml:space="preserve"> </v>
      </c>
      <c r="M76" s="45">
        <v>58.596419999999995</v>
      </c>
      <c r="N76" s="43">
        <v>19.084430000000001</v>
      </c>
      <c r="O76" s="74">
        <f t="shared" si="34"/>
        <v>0.32569276416545589</v>
      </c>
      <c r="P76" s="45">
        <v>298.21305999999998</v>
      </c>
      <c r="Q76" s="43">
        <v>230.42027999999999</v>
      </c>
      <c r="R76" s="74">
        <f t="shared" si="35"/>
        <v>0.77266998299806189</v>
      </c>
      <c r="S76" s="1"/>
      <c r="T76" s="1"/>
      <c r="U76" s="1"/>
      <c r="V76" s="1"/>
    </row>
    <row r="77" spans="1:22" s="27" customFormat="1" ht="15" customHeight="1" outlineLevel="1" x14ac:dyDescent="0.25">
      <c r="A77" s="25"/>
      <c r="B77" s="25"/>
      <c r="C77" s="9" t="s">
        <v>155</v>
      </c>
      <c r="D77" s="45">
        <f t="shared" si="26"/>
        <v>233.62412999999998</v>
      </c>
      <c r="E77" s="43">
        <f t="shared" si="26"/>
        <v>173.88879000000003</v>
      </c>
      <c r="F77" s="74">
        <f t="shared" ref="F77" si="36">IF(E77=0," ",IF(E77/D77*100&gt;200,"св.200",E77/D77))</f>
        <v>0.74431005906795689</v>
      </c>
      <c r="G77" s="42">
        <v>1.1000000000000001E-3</v>
      </c>
      <c r="H77" s="43">
        <v>0.20909</v>
      </c>
      <c r="I77" s="74" t="str">
        <f t="shared" si="24"/>
        <v>св.200</v>
      </c>
      <c r="J77" s="45"/>
      <c r="K77" s="43"/>
      <c r="L77" s="75"/>
      <c r="M77" s="45">
        <v>21.116779999999999</v>
      </c>
      <c r="N77" s="43">
        <v>12.007909999999999</v>
      </c>
      <c r="O77" s="74">
        <f t="shared" si="34"/>
        <v>0.56864304122124676</v>
      </c>
      <c r="P77" s="45">
        <v>212.50624999999999</v>
      </c>
      <c r="Q77" s="43">
        <v>161.67179000000002</v>
      </c>
      <c r="R77" s="74">
        <f t="shared" ref="R77" si="37">IF(Q77=0," ",IF(Q77/P77*100&gt;200,"св.200",Q77/P77))</f>
        <v>0.76078604746919221</v>
      </c>
      <c r="S77" s="2"/>
      <c r="T77" s="2"/>
      <c r="U77" s="2"/>
      <c r="V77" s="2"/>
    </row>
    <row r="78" spans="1:22" s="8" customFormat="1" ht="15.75" customHeight="1" outlineLevel="1" x14ac:dyDescent="0.25">
      <c r="A78" s="10"/>
      <c r="B78" s="10"/>
      <c r="C78" s="9" t="s">
        <v>74</v>
      </c>
      <c r="D78" s="45">
        <f t="shared" si="26"/>
        <v>528.36554000000001</v>
      </c>
      <c r="E78" s="43">
        <f t="shared" si="26"/>
        <v>398.07223999999997</v>
      </c>
      <c r="F78" s="74">
        <f t="shared" si="32"/>
        <v>0.7534031080073843</v>
      </c>
      <c r="G78" s="45">
        <v>0.76464999999999994</v>
      </c>
      <c r="H78" s="43">
        <v>0.76464999999999994</v>
      </c>
      <c r="I78" s="74">
        <f t="shared" ref="I78:I101" si="38">IF(G78=0," ",IF(H78/G78*100&gt;200,"св.200",H78/G78))</f>
        <v>1</v>
      </c>
      <c r="J78" s="45"/>
      <c r="K78" s="43"/>
      <c r="L78" s="74" t="str">
        <f t="shared" si="33"/>
        <v xml:space="preserve"> </v>
      </c>
      <c r="M78" s="45">
        <v>32.163130000000002</v>
      </c>
      <c r="N78" s="43">
        <v>20.305049999999998</v>
      </c>
      <c r="O78" s="74">
        <f t="shared" si="34"/>
        <v>0.63131448960346825</v>
      </c>
      <c r="P78" s="45">
        <v>495.43776000000003</v>
      </c>
      <c r="Q78" s="43">
        <v>377.00253999999995</v>
      </c>
      <c r="R78" s="74">
        <f t="shared" si="35"/>
        <v>0.7609483378901114</v>
      </c>
      <c r="S78" s="1"/>
      <c r="T78" s="1"/>
      <c r="U78" s="1"/>
      <c r="V78" s="1"/>
    </row>
    <row r="79" spans="1:22" ht="31.5" customHeight="1" x14ac:dyDescent="0.25">
      <c r="A79" s="11">
        <v>12</v>
      </c>
      <c r="B79" s="11"/>
      <c r="C79" s="67" t="s">
        <v>73</v>
      </c>
      <c r="D79" s="82">
        <f>SUM(D80:D81,D82)</f>
        <v>1767.3381999999999</v>
      </c>
      <c r="E79" s="41">
        <f>SUM(E80:E81,E82)</f>
        <v>1519.62988</v>
      </c>
      <c r="F79" s="50">
        <f t="shared" si="32"/>
        <v>0.85984101967580395</v>
      </c>
      <c r="G79" s="82">
        <f>SUM(G80:G81,G82)</f>
        <v>25.929400000000001</v>
      </c>
      <c r="H79" s="41">
        <f>SUM(H80:H81,H82)</f>
        <v>173.29875000000001</v>
      </c>
      <c r="I79" s="50" t="str">
        <f t="shared" si="38"/>
        <v>св.200</v>
      </c>
      <c r="J79" s="82">
        <f>SUM(J80:J81,J82)</f>
        <v>0</v>
      </c>
      <c r="K79" s="41">
        <f>SUM(K80:K81,K82)</f>
        <v>0</v>
      </c>
      <c r="L79" s="50" t="str">
        <f t="shared" si="33"/>
        <v xml:space="preserve"> </v>
      </c>
      <c r="M79" s="82">
        <f>SUM(M80:M81,M82)</f>
        <v>468.29714999999993</v>
      </c>
      <c r="N79" s="41">
        <f>SUM(N80:N81,N82)</f>
        <v>384.27211999999997</v>
      </c>
      <c r="O79" s="50">
        <f t="shared" si="34"/>
        <v>0.82057326208370052</v>
      </c>
      <c r="P79" s="82">
        <f>SUM(P80:P81,P82)</f>
        <v>1273.1116500000001</v>
      </c>
      <c r="Q79" s="41">
        <f>SUM(Q80:Q81,Q82)</f>
        <v>962.05900999999994</v>
      </c>
      <c r="R79" s="50">
        <f t="shared" si="35"/>
        <v>0.75567528582430288</v>
      </c>
      <c r="S79" s="1"/>
      <c r="T79" s="1"/>
      <c r="U79" s="1"/>
      <c r="V79" s="1"/>
    </row>
    <row r="80" spans="1:22" s="8" customFormat="1" ht="15" customHeight="1" outlineLevel="1" x14ac:dyDescent="0.25">
      <c r="A80" s="10"/>
      <c r="B80" s="10"/>
      <c r="C80" s="9" t="s">
        <v>72</v>
      </c>
      <c r="D80" s="45">
        <f t="shared" si="26"/>
        <v>655.03415999999993</v>
      </c>
      <c r="E80" s="43">
        <f t="shared" si="26"/>
        <v>714.83076000000005</v>
      </c>
      <c r="F80" s="74">
        <f t="shared" ref="F80:F82" si="39">IF(E80=0," ",IF(E80/D80*100&gt;200,"св.200",E80/D80))</f>
        <v>1.0912877581834819</v>
      </c>
      <c r="G80" s="45">
        <v>24.568200000000001</v>
      </c>
      <c r="H80" s="43">
        <v>171.95670000000001</v>
      </c>
      <c r="I80" s="74" t="str">
        <f t="shared" si="38"/>
        <v>св.200</v>
      </c>
      <c r="J80" s="45"/>
      <c r="K80" s="43"/>
      <c r="L80" s="74" t="str">
        <f t="shared" si="33"/>
        <v xml:space="preserve"> </v>
      </c>
      <c r="M80" s="45">
        <v>267.29823999999996</v>
      </c>
      <c r="N80" s="43">
        <v>201.36418</v>
      </c>
      <c r="O80" s="74">
        <f t="shared" si="34"/>
        <v>0.75333148471160916</v>
      </c>
      <c r="P80" s="45">
        <v>363.16771999999997</v>
      </c>
      <c r="Q80" s="43">
        <v>341.50988000000001</v>
      </c>
      <c r="R80" s="76">
        <f t="shared" ref="R80:R81" si="40">IF(Q80=0," ",IF(Q80/P80*100&gt;200,"св.200",Q80/P80))</f>
        <v>0.94036408301927288</v>
      </c>
      <c r="S80" s="1"/>
      <c r="T80" s="1"/>
      <c r="U80" s="1"/>
      <c r="V80" s="1"/>
    </row>
    <row r="81" spans="1:22" s="27" customFormat="1" ht="15" customHeight="1" outlineLevel="1" x14ac:dyDescent="0.25">
      <c r="A81" s="25"/>
      <c r="B81" s="25"/>
      <c r="C81" s="9" t="s">
        <v>156</v>
      </c>
      <c r="D81" s="45">
        <f t="shared" si="26"/>
        <v>997.03638000000001</v>
      </c>
      <c r="E81" s="43">
        <f t="shared" si="26"/>
        <v>699.24040999999988</v>
      </c>
      <c r="F81" s="74">
        <f t="shared" si="39"/>
        <v>0.70131885257787674</v>
      </c>
      <c r="G81" s="42">
        <v>0.34</v>
      </c>
      <c r="H81" s="43">
        <v>0.34</v>
      </c>
      <c r="I81" s="74">
        <f t="shared" si="38"/>
        <v>1</v>
      </c>
      <c r="J81" s="45"/>
      <c r="K81" s="43"/>
      <c r="L81" s="75"/>
      <c r="M81" s="45">
        <v>116.06413000000001</v>
      </c>
      <c r="N81" s="43">
        <v>99.848590000000002</v>
      </c>
      <c r="O81" s="74">
        <f t="shared" si="34"/>
        <v>0.86028810106964138</v>
      </c>
      <c r="P81" s="45">
        <v>880.63225</v>
      </c>
      <c r="Q81" s="43">
        <v>599.05181999999991</v>
      </c>
      <c r="R81" s="74">
        <f t="shared" si="40"/>
        <v>0.68025196669779009</v>
      </c>
      <c r="S81" s="2"/>
      <c r="T81" s="2"/>
      <c r="U81" s="2"/>
      <c r="V81" s="2"/>
    </row>
    <row r="82" spans="1:22" s="8" customFormat="1" ht="15" customHeight="1" outlineLevel="1" x14ac:dyDescent="0.25">
      <c r="A82" s="10"/>
      <c r="B82" s="10"/>
      <c r="C82" s="99" t="s">
        <v>71</v>
      </c>
      <c r="D82" s="45">
        <f t="shared" si="26"/>
        <v>115.26765999999999</v>
      </c>
      <c r="E82" s="43">
        <f t="shared" si="26"/>
        <v>105.55871</v>
      </c>
      <c r="F82" s="74">
        <f t="shared" si="39"/>
        <v>0.91577039041132624</v>
      </c>
      <c r="G82" s="45">
        <v>1.0212000000000001</v>
      </c>
      <c r="H82" s="43">
        <v>1.0020499999999999</v>
      </c>
      <c r="I82" s="74">
        <f t="shared" si="38"/>
        <v>0.98124755189972557</v>
      </c>
      <c r="J82" s="45"/>
      <c r="K82" s="43"/>
      <c r="L82" s="74" t="str">
        <f t="shared" si="33"/>
        <v xml:space="preserve"> </v>
      </c>
      <c r="M82" s="45">
        <v>84.934780000000003</v>
      </c>
      <c r="N82" s="43">
        <v>83.059350000000009</v>
      </c>
      <c r="O82" s="74">
        <f t="shared" si="34"/>
        <v>0.97791917516004645</v>
      </c>
      <c r="P82" s="45">
        <v>29.311679999999999</v>
      </c>
      <c r="Q82" s="43">
        <v>21.497310000000002</v>
      </c>
      <c r="R82" s="76">
        <f>IF(Q82=0," ",IF(Q82/P82*100&gt;200,"св.200",Q82/P82))</f>
        <v>0.73340422657452597</v>
      </c>
      <c r="S82" s="1"/>
      <c r="T82" s="1"/>
      <c r="U82" s="1"/>
      <c r="V82" s="1"/>
    </row>
    <row r="83" spans="1:22" ht="31.5" customHeight="1" x14ac:dyDescent="0.25">
      <c r="A83" s="11">
        <v>13</v>
      </c>
      <c r="B83" s="11"/>
      <c r="C83" s="67" t="s">
        <v>147</v>
      </c>
      <c r="D83" s="82">
        <f>SUM(D84:D88)</f>
        <v>22791.402469999997</v>
      </c>
      <c r="E83" s="41">
        <f>SUM(E84:E88)</f>
        <v>21574.417869999997</v>
      </c>
      <c r="F83" s="50">
        <f t="shared" si="32"/>
        <v>0.94660334739812968</v>
      </c>
      <c r="G83" s="82">
        <f>SUM(G84:G88)</f>
        <v>415.49182999999999</v>
      </c>
      <c r="H83" s="41">
        <f>SUM(H84:H88)</f>
        <v>382.08998999999994</v>
      </c>
      <c r="I83" s="50">
        <f t="shared" si="38"/>
        <v>0.91960891264697053</v>
      </c>
      <c r="J83" s="82">
        <f>SUM(J84:J88)</f>
        <v>0</v>
      </c>
      <c r="K83" s="41">
        <f>SUM(K84:K88)</f>
        <v>4.5884999999999998</v>
      </c>
      <c r="L83" s="50" t="str">
        <f t="shared" si="33"/>
        <v xml:space="preserve"> </v>
      </c>
      <c r="M83" s="82">
        <f>SUM(M84:M88)</f>
        <v>1804.1105600000001</v>
      </c>
      <c r="N83" s="41">
        <f>SUM(N84:N88)</f>
        <v>964.24474999999995</v>
      </c>
      <c r="O83" s="50">
        <f t="shared" si="34"/>
        <v>0.53447098607970012</v>
      </c>
      <c r="P83" s="82">
        <f>SUM(P84:P88)</f>
        <v>20571.800079999997</v>
      </c>
      <c r="Q83" s="41">
        <f>SUM(Q84:Q88)</f>
        <v>20223.494629999994</v>
      </c>
      <c r="R83" s="50">
        <f t="shared" si="35"/>
        <v>0.98306879083767551</v>
      </c>
      <c r="S83" s="1"/>
      <c r="T83" s="1"/>
      <c r="U83" s="1"/>
      <c r="V83" s="1"/>
    </row>
    <row r="84" spans="1:22" s="8" customFormat="1" ht="15" customHeight="1" outlineLevel="1" x14ac:dyDescent="0.25">
      <c r="A84" s="10"/>
      <c r="B84" s="10"/>
      <c r="C84" s="9" t="s">
        <v>168</v>
      </c>
      <c r="D84" s="45">
        <f t="shared" si="26"/>
        <v>20396.816909999998</v>
      </c>
      <c r="E84" s="43">
        <f t="shared" si="26"/>
        <v>18695.249059999998</v>
      </c>
      <c r="F84" s="74">
        <f t="shared" si="32"/>
        <v>0.91657679443277407</v>
      </c>
      <c r="G84" s="45">
        <v>406.31416999999999</v>
      </c>
      <c r="H84" s="43">
        <v>349.36697999999996</v>
      </c>
      <c r="I84" s="74">
        <f t="shared" si="38"/>
        <v>0.85984444007945859</v>
      </c>
      <c r="J84" s="45"/>
      <c r="K84" s="43"/>
      <c r="L84" s="74" t="str">
        <f>IF(K84=0," ",IF(K84/J84*100&gt;200,"св.200",K84/J84))</f>
        <v xml:space="preserve"> </v>
      </c>
      <c r="M84" s="45">
        <v>942.74635999999998</v>
      </c>
      <c r="N84" s="43">
        <v>648.46785999999997</v>
      </c>
      <c r="O84" s="74">
        <f t="shared" si="34"/>
        <v>0.68784976268696496</v>
      </c>
      <c r="P84" s="45">
        <v>19047.756379999999</v>
      </c>
      <c r="Q84" s="43">
        <v>17697.414219999999</v>
      </c>
      <c r="R84" s="74">
        <f t="shared" si="35"/>
        <v>0.92910754773103621</v>
      </c>
      <c r="S84" s="1"/>
      <c r="T84" s="1"/>
      <c r="U84" s="1"/>
      <c r="V84" s="1"/>
    </row>
    <row r="85" spans="1:22" s="8" customFormat="1" ht="15" customHeight="1" outlineLevel="1" x14ac:dyDescent="0.25">
      <c r="A85" s="10"/>
      <c r="B85" s="10"/>
      <c r="C85" s="9" t="s">
        <v>146</v>
      </c>
      <c r="D85" s="45">
        <f t="shared" si="26"/>
        <v>1433.58422</v>
      </c>
      <c r="E85" s="43">
        <f t="shared" si="26"/>
        <v>1970.2939699999999</v>
      </c>
      <c r="F85" s="74">
        <f t="shared" si="32"/>
        <v>1.3743831318120954</v>
      </c>
      <c r="G85" s="45">
        <v>7.1901000000000002</v>
      </c>
      <c r="H85" s="43">
        <v>28.439550000000001</v>
      </c>
      <c r="I85" s="74" t="str">
        <f t="shared" si="38"/>
        <v>св.200</v>
      </c>
      <c r="J85" s="45"/>
      <c r="K85" s="43">
        <v>4.5884999999999998</v>
      </c>
      <c r="L85" s="74" t="str">
        <f t="shared" si="33"/>
        <v xml:space="preserve"> </v>
      </c>
      <c r="M85" s="45">
        <v>446.31026000000003</v>
      </c>
      <c r="N85" s="43">
        <v>166.69672</v>
      </c>
      <c r="O85" s="74">
        <f t="shared" si="34"/>
        <v>0.37349963677733955</v>
      </c>
      <c r="P85" s="45">
        <v>980.08385999999996</v>
      </c>
      <c r="Q85" s="43">
        <v>1770.5691999999999</v>
      </c>
      <c r="R85" s="74">
        <f t="shared" si="35"/>
        <v>1.8065486763551029</v>
      </c>
      <c r="S85" s="1"/>
      <c r="T85" s="1"/>
      <c r="U85" s="1"/>
      <c r="V85" s="1"/>
    </row>
    <row r="86" spans="1:22" s="8" customFormat="1" ht="15" customHeight="1" outlineLevel="1" x14ac:dyDescent="0.25">
      <c r="A86" s="10"/>
      <c r="B86" s="10"/>
      <c r="C86" s="9" t="s">
        <v>70</v>
      </c>
      <c r="D86" s="45">
        <f t="shared" si="26"/>
        <v>725.31772999999998</v>
      </c>
      <c r="E86" s="43">
        <f t="shared" si="26"/>
        <v>387.90546000000001</v>
      </c>
      <c r="F86" s="74">
        <f t="shared" si="32"/>
        <v>0.53480763526902897</v>
      </c>
      <c r="G86" s="45">
        <v>1.6426500000000002</v>
      </c>
      <c r="H86" s="43">
        <v>3.8285999999999998</v>
      </c>
      <c r="I86" s="74" t="str">
        <f t="shared" si="38"/>
        <v>св.200</v>
      </c>
      <c r="J86" s="45"/>
      <c r="K86" s="43"/>
      <c r="L86" s="74" t="str">
        <f t="shared" si="33"/>
        <v xml:space="preserve"> </v>
      </c>
      <c r="M86" s="45">
        <v>355.32983000000002</v>
      </c>
      <c r="N86" s="43">
        <v>108.75305999999999</v>
      </c>
      <c r="O86" s="74">
        <f t="shared" si="34"/>
        <v>0.30606228584861561</v>
      </c>
      <c r="P86" s="45">
        <v>368.34525000000002</v>
      </c>
      <c r="Q86" s="43">
        <v>275.32380000000001</v>
      </c>
      <c r="R86" s="74">
        <f t="shared" si="35"/>
        <v>0.74746124729448793</v>
      </c>
      <c r="S86" s="1"/>
      <c r="T86" s="1"/>
      <c r="U86" s="1"/>
      <c r="V86" s="1"/>
    </row>
    <row r="87" spans="1:22" s="8" customFormat="1" ht="15" customHeight="1" outlineLevel="1" x14ac:dyDescent="0.25">
      <c r="A87" s="10"/>
      <c r="B87" s="10"/>
      <c r="C87" s="9" t="s">
        <v>69</v>
      </c>
      <c r="D87" s="45">
        <f t="shared" si="26"/>
        <v>129.55179999999999</v>
      </c>
      <c r="E87" s="43">
        <f t="shared" si="26"/>
        <v>445.08272000000005</v>
      </c>
      <c r="F87" s="74" t="str">
        <f t="shared" si="32"/>
        <v>св.200</v>
      </c>
      <c r="G87" s="45">
        <v>0.15771000000000002</v>
      </c>
      <c r="H87" s="43">
        <v>0.26766000000000001</v>
      </c>
      <c r="I87" s="74">
        <f t="shared" si="38"/>
        <v>1.6971656838501046</v>
      </c>
      <c r="J87" s="45"/>
      <c r="K87" s="43"/>
      <c r="L87" s="74" t="str">
        <f t="shared" si="33"/>
        <v xml:space="preserve"> </v>
      </c>
      <c r="M87" s="45">
        <v>38.796469999999999</v>
      </c>
      <c r="N87" s="43">
        <v>34.63447</v>
      </c>
      <c r="O87" s="74">
        <f t="shared" si="34"/>
        <v>0.89272219869488123</v>
      </c>
      <c r="P87" s="45">
        <v>90.597619999999992</v>
      </c>
      <c r="Q87" s="43">
        <v>410.18059000000005</v>
      </c>
      <c r="R87" s="74" t="str">
        <f t="shared" si="35"/>
        <v>св.200</v>
      </c>
      <c r="S87" s="1"/>
      <c r="T87" s="1"/>
      <c r="U87" s="1"/>
      <c r="V87" s="1"/>
    </row>
    <row r="88" spans="1:22" s="8" customFormat="1" ht="15" customHeight="1" outlineLevel="1" x14ac:dyDescent="0.25">
      <c r="A88" s="10"/>
      <c r="B88" s="10"/>
      <c r="C88" s="9" t="s">
        <v>68</v>
      </c>
      <c r="D88" s="45">
        <f t="shared" si="26"/>
        <v>106.13181</v>
      </c>
      <c r="E88" s="43">
        <f t="shared" si="26"/>
        <v>75.886660000000006</v>
      </c>
      <c r="F88" s="74">
        <f t="shared" si="32"/>
        <v>0.71502276273249277</v>
      </c>
      <c r="G88" s="45">
        <v>0.18719999999999998</v>
      </c>
      <c r="H88" s="43">
        <v>0.18719999999999998</v>
      </c>
      <c r="I88" s="74">
        <f t="shared" si="38"/>
        <v>1</v>
      </c>
      <c r="J88" s="45"/>
      <c r="K88" s="43"/>
      <c r="L88" s="74" t="str">
        <f t="shared" si="33"/>
        <v xml:space="preserve"> </v>
      </c>
      <c r="M88" s="45">
        <v>20.92764</v>
      </c>
      <c r="N88" s="43">
        <v>5.6926399999999999</v>
      </c>
      <c r="O88" s="74">
        <f t="shared" si="34"/>
        <v>0.27201538252760465</v>
      </c>
      <c r="P88" s="45">
        <v>85.016970000000001</v>
      </c>
      <c r="Q88" s="43">
        <v>70.006820000000005</v>
      </c>
      <c r="R88" s="74">
        <f t="shared" si="35"/>
        <v>0.823445248636831</v>
      </c>
      <c r="S88" s="1"/>
      <c r="T88" s="1"/>
      <c r="U88" s="1"/>
      <c r="V88" s="1"/>
    </row>
    <row r="89" spans="1:22" ht="32.25" customHeight="1" x14ac:dyDescent="0.25">
      <c r="A89" s="11">
        <v>14</v>
      </c>
      <c r="B89" s="11"/>
      <c r="C89" s="67" t="s">
        <v>145</v>
      </c>
      <c r="D89" s="82">
        <f>SUM(D90:D94)</f>
        <v>4310.9534199999998</v>
      </c>
      <c r="E89" s="41">
        <f>SUM(E90:E94)</f>
        <v>3871.67076</v>
      </c>
      <c r="F89" s="50">
        <f t="shared" si="32"/>
        <v>0.89810081037711609</v>
      </c>
      <c r="G89" s="82">
        <f>SUM(G90:G94)</f>
        <v>100.73670000000001</v>
      </c>
      <c r="H89" s="41">
        <f>SUM(H90:H94)</f>
        <v>26.862239999999996</v>
      </c>
      <c r="I89" s="50">
        <f t="shared" si="38"/>
        <v>0.26665793102215968</v>
      </c>
      <c r="J89" s="82">
        <f>SUM(J90:J94)</f>
        <v>0</v>
      </c>
      <c r="K89" s="41">
        <f>SUM(K90:K94)</f>
        <v>0</v>
      </c>
      <c r="L89" s="50" t="str">
        <f t="shared" si="33"/>
        <v xml:space="preserve"> </v>
      </c>
      <c r="M89" s="82">
        <f>SUM(M90:M94)</f>
        <v>2275.5711900000001</v>
      </c>
      <c r="N89" s="41">
        <f>SUM(N90:N94)</f>
        <v>1893.8248899999999</v>
      </c>
      <c r="O89" s="50">
        <f t="shared" si="34"/>
        <v>0.83224154810994944</v>
      </c>
      <c r="P89" s="82">
        <f>SUM(P90:P94)</f>
        <v>1934.64553</v>
      </c>
      <c r="Q89" s="41">
        <f>SUM(Q90:Q94)</f>
        <v>1950.9836300000002</v>
      </c>
      <c r="R89" s="50">
        <f t="shared" si="35"/>
        <v>1.0084450095620361</v>
      </c>
      <c r="S89" s="1"/>
      <c r="T89" s="1"/>
      <c r="U89" s="1"/>
      <c r="V89" s="1"/>
    </row>
    <row r="90" spans="1:22" s="8" customFormat="1" ht="15" customHeight="1" outlineLevel="1" x14ac:dyDescent="0.25">
      <c r="A90" s="10"/>
      <c r="B90" s="10"/>
      <c r="C90" s="9" t="s">
        <v>183</v>
      </c>
      <c r="D90" s="45">
        <f t="shared" si="26"/>
        <v>2996.9037800000001</v>
      </c>
      <c r="E90" s="43">
        <f t="shared" si="26"/>
        <v>2696.4141599999998</v>
      </c>
      <c r="F90" s="74">
        <f t="shared" si="32"/>
        <v>0.89973331075714402</v>
      </c>
      <c r="G90" s="45">
        <v>98.185050000000004</v>
      </c>
      <c r="H90" s="43">
        <v>24.310689999999997</v>
      </c>
      <c r="I90" s="74">
        <f t="shared" si="38"/>
        <v>0.24760072943895223</v>
      </c>
      <c r="J90" s="45"/>
      <c r="K90" s="43"/>
      <c r="L90" s="74" t="str">
        <f t="shared" si="33"/>
        <v xml:space="preserve"> </v>
      </c>
      <c r="M90" s="45">
        <v>1948.84422</v>
      </c>
      <c r="N90" s="43">
        <v>1785.0159799999999</v>
      </c>
      <c r="O90" s="74">
        <f t="shared" si="34"/>
        <v>0.91593569238694716</v>
      </c>
      <c r="P90" s="45">
        <v>949.87450999999999</v>
      </c>
      <c r="Q90" s="43">
        <v>887.08749</v>
      </c>
      <c r="R90" s="74">
        <f>IF(P90=0," ",IF(Q90/P90*100&gt;200,"св.200",Q90/P90))</f>
        <v>0.93389966849410455</v>
      </c>
      <c r="S90" s="1"/>
      <c r="T90" s="1"/>
      <c r="U90" s="1"/>
      <c r="V90" s="1"/>
    </row>
    <row r="91" spans="1:22" s="8" customFormat="1" ht="15" customHeight="1" outlineLevel="1" x14ac:dyDescent="0.25">
      <c r="A91" s="10"/>
      <c r="B91" s="10"/>
      <c r="C91" s="9" t="s">
        <v>67</v>
      </c>
      <c r="D91" s="45">
        <f t="shared" si="26"/>
        <v>148.98654999999999</v>
      </c>
      <c r="E91" s="43">
        <f t="shared" si="26"/>
        <v>126.77745000000002</v>
      </c>
      <c r="F91" s="74">
        <f t="shared" si="32"/>
        <v>0.85093218146201799</v>
      </c>
      <c r="G91" s="45">
        <v>1.11405</v>
      </c>
      <c r="H91" s="43">
        <v>1.92645</v>
      </c>
      <c r="I91" s="74">
        <f t="shared" si="38"/>
        <v>1.7292311835195906</v>
      </c>
      <c r="J91" s="45"/>
      <c r="K91" s="43"/>
      <c r="L91" s="74" t="str">
        <f t="shared" si="33"/>
        <v xml:space="preserve"> </v>
      </c>
      <c r="M91" s="45">
        <v>29.7882</v>
      </c>
      <c r="N91" s="43">
        <v>12.480930000000001</v>
      </c>
      <c r="O91" s="74">
        <f t="shared" si="34"/>
        <v>0.41898906278324977</v>
      </c>
      <c r="P91" s="45">
        <v>118.0843</v>
      </c>
      <c r="Q91" s="43">
        <v>112.37007000000001</v>
      </c>
      <c r="R91" s="74">
        <f t="shared" si="35"/>
        <v>0.95160889296883677</v>
      </c>
      <c r="S91" s="1"/>
      <c r="T91" s="1"/>
      <c r="U91" s="1"/>
      <c r="V91" s="1"/>
    </row>
    <row r="92" spans="1:22" s="8" customFormat="1" ht="15" customHeight="1" outlineLevel="1" x14ac:dyDescent="0.25">
      <c r="A92" s="10"/>
      <c r="B92" s="10"/>
      <c r="C92" s="9" t="s">
        <v>66</v>
      </c>
      <c r="D92" s="45">
        <f t="shared" si="26"/>
        <v>423.96565999999996</v>
      </c>
      <c r="E92" s="43">
        <f t="shared" si="26"/>
        <v>597.45869000000005</v>
      </c>
      <c r="F92" s="74">
        <f t="shared" si="32"/>
        <v>1.4092148170679675</v>
      </c>
      <c r="G92" s="45">
        <v>1.3277999999999999</v>
      </c>
      <c r="H92" s="43">
        <v>0.51529999999999998</v>
      </c>
      <c r="I92" s="74">
        <f t="shared" si="38"/>
        <v>0.38808555505347192</v>
      </c>
      <c r="J92" s="45"/>
      <c r="K92" s="43"/>
      <c r="L92" s="74" t="str">
        <f t="shared" si="33"/>
        <v xml:space="preserve"> </v>
      </c>
      <c r="M92" s="45">
        <v>44.771560000000001</v>
      </c>
      <c r="N92" s="43">
        <v>40.194000000000003</v>
      </c>
      <c r="O92" s="74">
        <f t="shared" si="34"/>
        <v>0.89775741564511047</v>
      </c>
      <c r="P92" s="45">
        <v>377.86629999999997</v>
      </c>
      <c r="Q92" s="43">
        <v>556.74939000000006</v>
      </c>
      <c r="R92" s="74">
        <f t="shared" si="35"/>
        <v>1.4734031322719177</v>
      </c>
      <c r="S92" s="1"/>
      <c r="T92" s="1"/>
      <c r="U92" s="1"/>
      <c r="V92" s="1"/>
    </row>
    <row r="93" spans="1:22" s="8" customFormat="1" ht="15" customHeight="1" outlineLevel="1" x14ac:dyDescent="0.25">
      <c r="A93" s="10"/>
      <c r="B93" s="10"/>
      <c r="C93" s="9" t="s">
        <v>65</v>
      </c>
      <c r="D93" s="45">
        <f t="shared" si="26"/>
        <v>500.72323</v>
      </c>
      <c r="E93" s="43">
        <f t="shared" si="26"/>
        <v>260.63099</v>
      </c>
      <c r="F93" s="74">
        <f t="shared" si="32"/>
        <v>0.52050908442973576</v>
      </c>
      <c r="G93" s="45">
        <v>0.10979999999999999</v>
      </c>
      <c r="H93" s="43">
        <v>0.10979999999999999</v>
      </c>
      <c r="I93" s="74">
        <f>IF(G93&lt;=0.01," ",IF(H93/G93*100&gt;200,"св.200",H93/G93))</f>
        <v>1</v>
      </c>
      <c r="J93" s="45"/>
      <c r="K93" s="43"/>
      <c r="L93" s="74" t="str">
        <f t="shared" si="33"/>
        <v xml:space="preserve"> </v>
      </c>
      <c r="M93" s="45">
        <v>191.59035</v>
      </c>
      <c r="N93" s="43">
        <v>18.22822</v>
      </c>
      <c r="O93" s="74">
        <f t="shared" si="34"/>
        <v>9.5141639440608564E-2</v>
      </c>
      <c r="P93" s="45">
        <v>309.02307999999999</v>
      </c>
      <c r="Q93" s="43">
        <v>242.29297</v>
      </c>
      <c r="R93" s="74">
        <f t="shared" si="35"/>
        <v>0.78406108048628598</v>
      </c>
      <c r="S93" s="1"/>
      <c r="T93" s="1"/>
      <c r="U93" s="1"/>
      <c r="V93" s="1"/>
    </row>
    <row r="94" spans="1:22" s="8" customFormat="1" ht="15" customHeight="1" outlineLevel="1" x14ac:dyDescent="0.25">
      <c r="A94" s="10"/>
      <c r="B94" s="10"/>
      <c r="C94" s="9" t="s">
        <v>64</v>
      </c>
      <c r="D94" s="45">
        <f t="shared" si="26"/>
        <v>240.3742</v>
      </c>
      <c r="E94" s="43">
        <f t="shared" si="26"/>
        <v>190.38947000000002</v>
      </c>
      <c r="F94" s="74">
        <f t="shared" ref="F94:F125" si="41">IF(D94=0," ",IF(E94/D94*100&gt;200,"св.200",E94/D94))</f>
        <v>0.79205451333795396</v>
      </c>
      <c r="G94" s="45"/>
      <c r="H94" s="43">
        <v>0</v>
      </c>
      <c r="I94" s="74" t="str">
        <f t="shared" si="38"/>
        <v xml:space="preserve"> </v>
      </c>
      <c r="J94" s="45"/>
      <c r="K94" s="43"/>
      <c r="L94" s="74" t="str">
        <f>IF(J94=0," ",IF(K94/J94*100&gt;200,"св.200",K94/J94))</f>
        <v xml:space="preserve"> </v>
      </c>
      <c r="M94" s="45">
        <v>60.576860000000003</v>
      </c>
      <c r="N94" s="43">
        <v>37.905760000000001</v>
      </c>
      <c r="O94" s="74">
        <f t="shared" ref="O94:O125" si="42">IF(M94=0," ",IF(N94/M94*100&gt;200,"св.200",N94/M94))</f>
        <v>0.62574653093607024</v>
      </c>
      <c r="P94" s="45">
        <v>179.79733999999999</v>
      </c>
      <c r="Q94" s="43">
        <v>152.48371</v>
      </c>
      <c r="R94" s="74">
        <f t="shared" ref="R94:R125" si="43">IF(P94=0," ",IF(Q94/P94*100&gt;200,"св.200",Q94/P94))</f>
        <v>0.84808657347211036</v>
      </c>
      <c r="S94" s="1"/>
      <c r="T94" s="1"/>
      <c r="U94" s="1"/>
      <c r="V94" s="1"/>
    </row>
    <row r="95" spans="1:22" ht="29.25" customHeight="1" x14ac:dyDescent="0.25">
      <c r="A95" s="11">
        <v>15</v>
      </c>
      <c r="B95" s="11"/>
      <c r="C95" s="67" t="s">
        <v>63</v>
      </c>
      <c r="D95" s="82">
        <f>SUM(D96:D99)</f>
        <v>5115.88213</v>
      </c>
      <c r="E95" s="41">
        <f>SUM(E96:E99)</f>
        <v>4691.8820299999998</v>
      </c>
      <c r="F95" s="50">
        <f t="shared" si="41"/>
        <v>0.91712082311012899</v>
      </c>
      <c r="G95" s="82">
        <f>SUM(G96:G99)</f>
        <v>652.08194000000003</v>
      </c>
      <c r="H95" s="41">
        <f>SUM(H96:H99)</f>
        <v>574.49249999999995</v>
      </c>
      <c r="I95" s="50">
        <f t="shared" si="38"/>
        <v>0.88101274511605077</v>
      </c>
      <c r="J95" s="82">
        <f>SUM(J96:J99)</f>
        <v>0.36</v>
      </c>
      <c r="K95" s="41">
        <f>SUM(K96:K99)</f>
        <v>0</v>
      </c>
      <c r="L95" s="50">
        <f t="shared" ref="L95:L125" si="44">IF(J95=0," ",IF(K95/J95*100&gt;200,"св.200",K95/J95))</f>
        <v>0</v>
      </c>
      <c r="M95" s="82">
        <f>SUM(M96:M99)</f>
        <v>2066.1118399999996</v>
      </c>
      <c r="N95" s="41">
        <f>SUM(N96:N99)</f>
        <v>1767.04576</v>
      </c>
      <c r="O95" s="50">
        <f t="shared" si="42"/>
        <v>0.85525174668182546</v>
      </c>
      <c r="P95" s="82">
        <f>SUM(P96:P99)</f>
        <v>2397.3283499999998</v>
      </c>
      <c r="Q95" s="41">
        <f>SUM(Q96:Q99)</f>
        <v>2350.3437699999999</v>
      </c>
      <c r="R95" s="50">
        <f t="shared" si="43"/>
        <v>0.98040127461054727</v>
      </c>
      <c r="S95" s="1"/>
      <c r="T95" s="1"/>
      <c r="U95" s="1"/>
      <c r="V95" s="1"/>
    </row>
    <row r="96" spans="1:22" s="8" customFormat="1" ht="14.25" customHeight="1" outlineLevel="1" x14ac:dyDescent="0.25">
      <c r="A96" s="10"/>
      <c r="B96" s="10"/>
      <c r="C96" s="9" t="s">
        <v>62</v>
      </c>
      <c r="D96" s="45">
        <f t="shared" ref="D96:E141" si="45">(G96+J96+M96+P96)</f>
        <v>3173.5358399999996</v>
      </c>
      <c r="E96" s="43">
        <f t="shared" si="45"/>
        <v>2671.23981</v>
      </c>
      <c r="F96" s="74">
        <f t="shared" si="41"/>
        <v>0.84172353635684805</v>
      </c>
      <c r="G96" s="45">
        <v>323.11834000000005</v>
      </c>
      <c r="H96" s="43">
        <v>240.40325000000001</v>
      </c>
      <c r="I96" s="74">
        <f t="shared" si="38"/>
        <v>0.74400991909032455</v>
      </c>
      <c r="J96" s="45"/>
      <c r="K96" s="43"/>
      <c r="L96" s="74" t="str">
        <f t="shared" si="44"/>
        <v xml:space="preserve"> </v>
      </c>
      <c r="M96" s="45">
        <v>1606.4396499999998</v>
      </c>
      <c r="N96" s="43">
        <v>1274.9572000000001</v>
      </c>
      <c r="O96" s="74">
        <f t="shared" si="42"/>
        <v>0.7936539663970571</v>
      </c>
      <c r="P96" s="45">
        <v>1243.97785</v>
      </c>
      <c r="Q96" s="43">
        <v>1155.8793600000001</v>
      </c>
      <c r="R96" s="74">
        <f t="shared" si="43"/>
        <v>0.92918001715223475</v>
      </c>
      <c r="S96" s="1"/>
      <c r="T96" s="1"/>
      <c r="U96" s="1"/>
      <c r="V96" s="1"/>
    </row>
    <row r="97" spans="1:22" s="8" customFormat="1" ht="15" customHeight="1" outlineLevel="1" x14ac:dyDescent="0.25">
      <c r="A97" s="10"/>
      <c r="B97" s="10"/>
      <c r="C97" s="9" t="s">
        <v>61</v>
      </c>
      <c r="D97" s="45">
        <f t="shared" si="45"/>
        <v>1172.38742</v>
      </c>
      <c r="E97" s="43">
        <f t="shared" si="45"/>
        <v>1378.9216299999998</v>
      </c>
      <c r="F97" s="74">
        <f t="shared" si="41"/>
        <v>1.1761654948498166</v>
      </c>
      <c r="G97" s="45">
        <v>326.55829</v>
      </c>
      <c r="H97" s="43">
        <v>332.96773999999999</v>
      </c>
      <c r="I97" s="74">
        <f t="shared" si="38"/>
        <v>1.01962727695567</v>
      </c>
      <c r="J97" s="45"/>
      <c r="K97" s="43"/>
      <c r="L97" s="74" t="str">
        <f t="shared" si="44"/>
        <v xml:space="preserve"> </v>
      </c>
      <c r="M97" s="45">
        <v>254.06379000000001</v>
      </c>
      <c r="N97" s="43">
        <v>326.70565999999997</v>
      </c>
      <c r="O97" s="74">
        <f t="shared" si="42"/>
        <v>1.2859198077774088</v>
      </c>
      <c r="P97" s="45">
        <v>591.76533999999992</v>
      </c>
      <c r="Q97" s="43">
        <v>719.24823000000004</v>
      </c>
      <c r="R97" s="74">
        <f t="shared" si="43"/>
        <v>1.2154281120959198</v>
      </c>
      <c r="S97" s="1"/>
      <c r="T97" s="1"/>
      <c r="U97" s="1"/>
      <c r="V97" s="1"/>
    </row>
    <row r="98" spans="1:22" s="8" customFormat="1" ht="15" customHeight="1" outlineLevel="1" x14ac:dyDescent="0.25">
      <c r="A98" s="10"/>
      <c r="B98" s="10"/>
      <c r="C98" s="9" t="s">
        <v>60</v>
      </c>
      <c r="D98" s="45">
        <f t="shared" si="45"/>
        <v>458.12015999999994</v>
      </c>
      <c r="E98" s="43">
        <f t="shared" si="45"/>
        <v>371.97083999999995</v>
      </c>
      <c r="F98" s="74">
        <f t="shared" si="41"/>
        <v>0.81195038437077294</v>
      </c>
      <c r="G98" s="45">
        <v>0.44074999999999998</v>
      </c>
      <c r="H98" s="43">
        <v>0.43175000000000002</v>
      </c>
      <c r="I98" s="74">
        <f t="shared" si="38"/>
        <v>0.97958026091888839</v>
      </c>
      <c r="J98" s="45">
        <v>0.36</v>
      </c>
      <c r="K98" s="43"/>
      <c r="L98" s="74">
        <f t="shared" si="44"/>
        <v>0</v>
      </c>
      <c r="M98" s="45">
        <v>136.18352999999999</v>
      </c>
      <c r="N98" s="43">
        <v>100.58211</v>
      </c>
      <c r="O98" s="74">
        <f t="shared" si="42"/>
        <v>0.73857763857347514</v>
      </c>
      <c r="P98" s="45">
        <v>321.13587999999999</v>
      </c>
      <c r="Q98" s="43">
        <v>270.95697999999999</v>
      </c>
      <c r="R98" s="74">
        <f t="shared" si="43"/>
        <v>0.84374558208818029</v>
      </c>
      <c r="S98" s="1"/>
      <c r="T98" s="1"/>
      <c r="U98" s="1"/>
      <c r="V98" s="1"/>
    </row>
    <row r="99" spans="1:22" s="8" customFormat="1" ht="15" customHeight="1" outlineLevel="1" x14ac:dyDescent="0.25">
      <c r="A99" s="10"/>
      <c r="B99" s="10"/>
      <c r="C99" s="9" t="s">
        <v>59</v>
      </c>
      <c r="D99" s="45">
        <f t="shared" si="45"/>
        <v>311.83870999999999</v>
      </c>
      <c r="E99" s="43">
        <f t="shared" si="45"/>
        <v>269.74975000000006</v>
      </c>
      <c r="F99" s="74">
        <f t="shared" si="41"/>
        <v>0.86502971359777647</v>
      </c>
      <c r="G99" s="45">
        <v>1.9645599999999999</v>
      </c>
      <c r="H99" s="43">
        <v>0.68976000000000004</v>
      </c>
      <c r="I99" s="74">
        <f t="shared" si="38"/>
        <v>0.35110151891517699</v>
      </c>
      <c r="J99" s="45"/>
      <c r="K99" s="43"/>
      <c r="L99" s="74" t="str">
        <f t="shared" si="44"/>
        <v xml:space="preserve"> </v>
      </c>
      <c r="M99" s="45">
        <v>69.424869999999999</v>
      </c>
      <c r="N99" s="43">
        <v>64.800790000000006</v>
      </c>
      <c r="O99" s="74">
        <f t="shared" si="42"/>
        <v>0.93339447376710982</v>
      </c>
      <c r="P99" s="45">
        <v>240.44927999999999</v>
      </c>
      <c r="Q99" s="43">
        <v>204.25920000000002</v>
      </c>
      <c r="R99" s="74">
        <f t="shared" si="43"/>
        <v>0.84948975517830638</v>
      </c>
      <c r="S99" s="1"/>
      <c r="T99" s="1"/>
      <c r="U99" s="1"/>
      <c r="V99" s="1"/>
    </row>
    <row r="100" spans="1:22" ht="29.25" customHeight="1" x14ac:dyDescent="0.25">
      <c r="A100" s="11">
        <v>16</v>
      </c>
      <c r="B100" s="11"/>
      <c r="C100" s="67" t="s">
        <v>144</v>
      </c>
      <c r="D100" s="82">
        <f>SUM(D101:D106)</f>
        <v>4823.3840700000001</v>
      </c>
      <c r="E100" s="41">
        <f>SUM(E101:E106)</f>
        <v>4085.0085600000002</v>
      </c>
      <c r="F100" s="50">
        <f t="shared" si="41"/>
        <v>0.84691753771123601</v>
      </c>
      <c r="G100" s="82">
        <f>SUM(G101:G106)</f>
        <v>132.01927000000001</v>
      </c>
      <c r="H100" s="41">
        <f>SUM(H101:H106)</f>
        <v>58.634029999999996</v>
      </c>
      <c r="I100" s="50">
        <f t="shared" si="38"/>
        <v>0.44413236037436044</v>
      </c>
      <c r="J100" s="82">
        <f>SUM(J101:J106)</f>
        <v>0</v>
      </c>
      <c r="K100" s="41">
        <f>SUM(K101:K106)</f>
        <v>0</v>
      </c>
      <c r="L100" s="50" t="str">
        <f t="shared" si="44"/>
        <v xml:space="preserve"> </v>
      </c>
      <c r="M100" s="82">
        <f>SUM(M101:M106)</f>
        <v>520.37725999999998</v>
      </c>
      <c r="N100" s="41">
        <f>SUM(N101:N106)</f>
        <v>377.50521000000003</v>
      </c>
      <c r="O100" s="50">
        <f t="shared" si="42"/>
        <v>0.72544524716548919</v>
      </c>
      <c r="P100" s="82">
        <f>SUM(P101:P106)</f>
        <v>4170.9875400000001</v>
      </c>
      <c r="Q100" s="41">
        <f>SUM(Q101:Q106)</f>
        <v>3648.8693199999998</v>
      </c>
      <c r="R100" s="50">
        <f t="shared" si="43"/>
        <v>0.87482143856991712</v>
      </c>
      <c r="S100" s="1"/>
      <c r="T100" s="1"/>
      <c r="U100" s="1"/>
      <c r="V100" s="1"/>
    </row>
    <row r="101" spans="1:22" s="8" customFormat="1" ht="15" customHeight="1" outlineLevel="1" x14ac:dyDescent="0.25">
      <c r="A101" s="10"/>
      <c r="B101" s="10"/>
      <c r="C101" s="9" t="s">
        <v>143</v>
      </c>
      <c r="D101" s="45">
        <f t="shared" si="45"/>
        <v>1089.8573100000001</v>
      </c>
      <c r="E101" s="43">
        <f t="shared" si="45"/>
        <v>891.5908300000001</v>
      </c>
      <c r="F101" s="74">
        <f t="shared" si="41"/>
        <v>0.81808033200236097</v>
      </c>
      <c r="G101" s="45">
        <v>119.11072</v>
      </c>
      <c r="H101" s="43">
        <v>56.940349999999995</v>
      </c>
      <c r="I101" s="74">
        <f t="shared" si="38"/>
        <v>0.47804555291077072</v>
      </c>
      <c r="J101" s="45"/>
      <c r="K101" s="43"/>
      <c r="L101" s="74" t="str">
        <f t="shared" si="44"/>
        <v xml:space="preserve"> </v>
      </c>
      <c r="M101" s="45">
        <v>270.77969999999999</v>
      </c>
      <c r="N101" s="43">
        <v>195.29367000000002</v>
      </c>
      <c r="O101" s="74">
        <f t="shared" si="42"/>
        <v>0.72122714516634745</v>
      </c>
      <c r="P101" s="45">
        <v>699.96689000000003</v>
      </c>
      <c r="Q101" s="43">
        <v>639.35681000000011</v>
      </c>
      <c r="R101" s="74">
        <f t="shared" si="43"/>
        <v>0.91341007572515331</v>
      </c>
      <c r="S101" s="1"/>
      <c r="T101" s="1"/>
      <c r="U101" s="1"/>
      <c r="V101" s="1"/>
    </row>
    <row r="102" spans="1:22" s="8" customFormat="1" ht="15" customHeight="1" outlineLevel="1" x14ac:dyDescent="0.25">
      <c r="A102" s="10"/>
      <c r="B102" s="10"/>
      <c r="C102" s="9" t="s">
        <v>58</v>
      </c>
      <c r="D102" s="45">
        <f t="shared" si="45"/>
        <v>214.95382000000001</v>
      </c>
      <c r="E102" s="43">
        <f t="shared" si="45"/>
        <v>211.38294999999999</v>
      </c>
      <c r="F102" s="74">
        <f t="shared" si="41"/>
        <v>0.98338773416541281</v>
      </c>
      <c r="G102" s="45">
        <v>2.8000000000000001E-2</v>
      </c>
      <c r="H102" s="43">
        <v>2.8000000000000001E-2</v>
      </c>
      <c r="I102" s="74">
        <f t="shared" ref="I102:I108" si="46">IF(G102=0," ",IF(H102/G102*100&gt;200,"св.200",H102/G102))</f>
        <v>1</v>
      </c>
      <c r="J102" s="45"/>
      <c r="K102" s="43"/>
      <c r="L102" s="74" t="str">
        <f t="shared" si="44"/>
        <v xml:space="preserve"> </v>
      </c>
      <c r="M102" s="45">
        <v>63.060949999999998</v>
      </c>
      <c r="N102" s="43">
        <v>59.448550000000004</v>
      </c>
      <c r="O102" s="74">
        <f t="shared" si="42"/>
        <v>0.94271573771089723</v>
      </c>
      <c r="P102" s="45">
        <v>151.86487</v>
      </c>
      <c r="Q102" s="43">
        <v>151.90639999999999</v>
      </c>
      <c r="R102" s="74">
        <f t="shared" si="43"/>
        <v>1.0002734667997937</v>
      </c>
      <c r="S102" s="1"/>
      <c r="T102" s="1"/>
      <c r="U102" s="1"/>
      <c r="V102" s="1"/>
    </row>
    <row r="103" spans="1:22" s="8" customFormat="1" ht="15" customHeight="1" outlineLevel="1" x14ac:dyDescent="0.25">
      <c r="A103" s="10"/>
      <c r="B103" s="10"/>
      <c r="C103" s="9" t="s">
        <v>57</v>
      </c>
      <c r="D103" s="45">
        <f t="shared" si="45"/>
        <v>928.89625999999998</v>
      </c>
      <c r="E103" s="43">
        <f t="shared" si="45"/>
        <v>866.14670999999998</v>
      </c>
      <c r="F103" s="74">
        <f t="shared" si="41"/>
        <v>0.93244719275756371</v>
      </c>
      <c r="G103" s="45">
        <v>0.25140000000000001</v>
      </c>
      <c r="H103" s="43">
        <v>0.25145000000000001</v>
      </c>
      <c r="I103" s="74">
        <f t="shared" si="46"/>
        <v>1.0001988862370723</v>
      </c>
      <c r="J103" s="45"/>
      <c r="K103" s="43"/>
      <c r="L103" s="74" t="str">
        <f t="shared" si="44"/>
        <v xml:space="preserve"> </v>
      </c>
      <c r="M103" s="45">
        <v>45.828789999999998</v>
      </c>
      <c r="N103" s="43">
        <v>34.38579</v>
      </c>
      <c r="O103" s="74">
        <f t="shared" si="42"/>
        <v>0.75030979434543221</v>
      </c>
      <c r="P103" s="45">
        <v>882.81606999999997</v>
      </c>
      <c r="Q103" s="43">
        <v>831.50946999999996</v>
      </c>
      <c r="R103" s="74">
        <f t="shared" si="43"/>
        <v>0.94188302439940863</v>
      </c>
      <c r="S103" s="1"/>
      <c r="T103" s="1"/>
      <c r="U103" s="1"/>
      <c r="V103" s="1"/>
    </row>
    <row r="104" spans="1:22" s="8" customFormat="1" ht="15" customHeight="1" outlineLevel="1" x14ac:dyDescent="0.25">
      <c r="A104" s="10"/>
      <c r="B104" s="10"/>
      <c r="C104" s="9" t="s">
        <v>56</v>
      </c>
      <c r="D104" s="45">
        <f t="shared" si="45"/>
        <v>729.73930999999993</v>
      </c>
      <c r="E104" s="43">
        <f t="shared" si="45"/>
        <v>655.88371999999993</v>
      </c>
      <c r="F104" s="74">
        <f t="shared" si="41"/>
        <v>0.89879181649128914</v>
      </c>
      <c r="G104" s="45">
        <v>0.23244999999999999</v>
      </c>
      <c r="H104" s="43">
        <v>0.96629999999999994</v>
      </c>
      <c r="I104" s="74" t="str">
        <f t="shared" si="46"/>
        <v>св.200</v>
      </c>
      <c r="J104" s="45"/>
      <c r="K104" s="43"/>
      <c r="L104" s="74" t="str">
        <f t="shared" si="44"/>
        <v xml:space="preserve"> </v>
      </c>
      <c r="M104" s="45">
        <v>60.937539999999998</v>
      </c>
      <c r="N104" s="43">
        <v>34.733919999999998</v>
      </c>
      <c r="O104" s="74">
        <f t="shared" si="42"/>
        <v>0.56999215918463397</v>
      </c>
      <c r="P104" s="45">
        <v>668.56931999999995</v>
      </c>
      <c r="Q104" s="43">
        <v>620.18349999999998</v>
      </c>
      <c r="R104" s="74">
        <f t="shared" si="43"/>
        <v>0.92762781875782163</v>
      </c>
      <c r="S104" s="1"/>
      <c r="T104" s="1"/>
      <c r="U104" s="1"/>
      <c r="V104" s="1"/>
    </row>
    <row r="105" spans="1:22" s="8" customFormat="1" ht="15" customHeight="1" outlineLevel="1" x14ac:dyDescent="0.25">
      <c r="A105" s="10"/>
      <c r="B105" s="10"/>
      <c r="C105" s="9" t="s">
        <v>55</v>
      </c>
      <c r="D105" s="45">
        <f t="shared" si="45"/>
        <v>891.14305000000002</v>
      </c>
      <c r="E105" s="43">
        <f t="shared" si="45"/>
        <v>648.15514999999994</v>
      </c>
      <c r="F105" s="74">
        <f t="shared" si="41"/>
        <v>0.72733008465924742</v>
      </c>
      <c r="G105" s="45">
        <v>11.988200000000001</v>
      </c>
      <c r="H105" s="43">
        <v>7.9299999999999995E-2</v>
      </c>
      <c r="I105" s="74">
        <f t="shared" si="46"/>
        <v>6.6148379239585582E-3</v>
      </c>
      <c r="J105" s="45"/>
      <c r="K105" s="43"/>
      <c r="L105" s="74" t="str">
        <f t="shared" si="44"/>
        <v xml:space="preserve"> </v>
      </c>
      <c r="M105" s="45">
        <v>31.287279999999999</v>
      </c>
      <c r="N105" s="43">
        <v>8.0672800000000002</v>
      </c>
      <c r="O105" s="74">
        <f t="shared" si="42"/>
        <v>0.257845360798382</v>
      </c>
      <c r="P105" s="45">
        <v>847.86757</v>
      </c>
      <c r="Q105" s="43">
        <v>640.00856999999996</v>
      </c>
      <c r="R105" s="74">
        <f t="shared" si="43"/>
        <v>0.75484496948031632</v>
      </c>
      <c r="S105" s="1"/>
      <c r="T105" s="1"/>
      <c r="U105" s="1"/>
      <c r="V105" s="1"/>
    </row>
    <row r="106" spans="1:22" s="8" customFormat="1" ht="15" customHeight="1" outlineLevel="1" x14ac:dyDescent="0.25">
      <c r="A106" s="10"/>
      <c r="B106" s="10"/>
      <c r="C106" s="9" t="s">
        <v>54</v>
      </c>
      <c r="D106" s="45">
        <f t="shared" si="45"/>
        <v>968.79431999999986</v>
      </c>
      <c r="E106" s="43">
        <f t="shared" si="45"/>
        <v>811.84919999999988</v>
      </c>
      <c r="F106" s="74">
        <f t="shared" si="41"/>
        <v>0.83799954566207613</v>
      </c>
      <c r="G106" s="45">
        <v>0.40849999999999997</v>
      </c>
      <c r="H106" s="43">
        <v>0.36863000000000001</v>
      </c>
      <c r="I106" s="74">
        <f t="shared" si="46"/>
        <v>0.90239902080783363</v>
      </c>
      <c r="J106" s="45"/>
      <c r="K106" s="43"/>
      <c r="L106" s="74" t="str">
        <f>IF(J106=0," ",IF(K106/J106*100&gt;200,"св.200",K106/J106))</f>
        <v xml:space="preserve"> </v>
      </c>
      <c r="M106" s="45">
        <v>48.482999999999997</v>
      </c>
      <c r="N106" s="43">
        <v>45.576000000000001</v>
      </c>
      <c r="O106" s="74">
        <f t="shared" si="42"/>
        <v>0.9400408390569891</v>
      </c>
      <c r="P106" s="45">
        <v>919.90281999999991</v>
      </c>
      <c r="Q106" s="43">
        <v>765.90456999999992</v>
      </c>
      <c r="R106" s="74">
        <f t="shared" si="43"/>
        <v>0.83259291454286444</v>
      </c>
      <c r="S106" s="1"/>
      <c r="T106" s="1"/>
      <c r="U106" s="1"/>
      <c r="V106" s="1"/>
    </row>
    <row r="107" spans="1:22" ht="31.5" customHeight="1" x14ac:dyDescent="0.25">
      <c r="A107" s="11">
        <v>17</v>
      </c>
      <c r="B107" s="11"/>
      <c r="C107" s="67" t="s">
        <v>172</v>
      </c>
      <c r="D107" s="82">
        <f>SUM(D108:D113)</f>
        <v>4987.4951099999998</v>
      </c>
      <c r="E107" s="41">
        <f>SUM(E108:E113)</f>
        <v>3189.2533800000001</v>
      </c>
      <c r="F107" s="50">
        <f t="shared" si="41"/>
        <v>0.63944992619752161</v>
      </c>
      <c r="G107" s="82">
        <f>SUM(G108:G113)</f>
        <v>122.34929</v>
      </c>
      <c r="H107" s="41">
        <f>SUM(H108:H113)</f>
        <v>116.11714000000001</v>
      </c>
      <c r="I107" s="50">
        <f t="shared" si="46"/>
        <v>0.94906263861441298</v>
      </c>
      <c r="J107" s="82">
        <f>SUM(J108:J113)</f>
        <v>27.237559999999998</v>
      </c>
      <c r="K107" s="41">
        <f>SUM(K108:K113)</f>
        <v>3.9913600000000002</v>
      </c>
      <c r="L107" s="50">
        <f t="shared" si="44"/>
        <v>0.14653882359506507</v>
      </c>
      <c r="M107" s="82">
        <f>SUM(M108:M113)</f>
        <v>842.72940999999992</v>
      </c>
      <c r="N107" s="41">
        <f>SUM(N108:N113)</f>
        <v>534.55304999999998</v>
      </c>
      <c r="O107" s="50">
        <f t="shared" si="42"/>
        <v>0.63431161136289294</v>
      </c>
      <c r="P107" s="82">
        <f>SUM(P108:P113)</f>
        <v>3995.1788500000002</v>
      </c>
      <c r="Q107" s="41">
        <f>SUM(Q108:Q113)</f>
        <v>2534.5918299999998</v>
      </c>
      <c r="R107" s="50">
        <f t="shared" si="43"/>
        <v>0.63441260708516212</v>
      </c>
      <c r="S107" s="1"/>
      <c r="T107" s="1"/>
      <c r="U107" s="1"/>
      <c r="V107" s="1"/>
    </row>
    <row r="108" spans="1:22" s="8" customFormat="1" ht="13.5" customHeight="1" outlineLevel="1" x14ac:dyDescent="0.25">
      <c r="A108" s="10"/>
      <c r="B108" s="10"/>
      <c r="C108" s="9" t="s">
        <v>169</v>
      </c>
      <c r="D108" s="45">
        <f t="shared" si="45"/>
        <v>2613.9833199999998</v>
      </c>
      <c r="E108" s="43">
        <f t="shared" si="45"/>
        <v>964.09294</v>
      </c>
      <c r="F108" s="74">
        <f t="shared" si="41"/>
        <v>0.36882138176765417</v>
      </c>
      <c r="G108" s="45">
        <v>61.078580000000002</v>
      </c>
      <c r="H108" s="43">
        <v>66.277699999999996</v>
      </c>
      <c r="I108" s="74">
        <f t="shared" si="46"/>
        <v>1.0851218217581351</v>
      </c>
      <c r="J108" s="45">
        <v>25.843</v>
      </c>
      <c r="K108" s="43"/>
      <c r="L108" s="74">
        <f t="shared" si="44"/>
        <v>0</v>
      </c>
      <c r="M108" s="45">
        <v>239.36748</v>
      </c>
      <c r="N108" s="43">
        <v>162.06876</v>
      </c>
      <c r="O108" s="74">
        <f t="shared" si="42"/>
        <v>0.67707092041074246</v>
      </c>
      <c r="P108" s="45">
        <v>2287.6942599999998</v>
      </c>
      <c r="Q108" s="43">
        <v>735.74648000000002</v>
      </c>
      <c r="R108" s="74">
        <f t="shared" si="43"/>
        <v>0.32161049352809939</v>
      </c>
      <c r="S108" s="1"/>
      <c r="T108" s="1"/>
      <c r="U108" s="1"/>
      <c r="V108" s="1"/>
    </row>
    <row r="109" spans="1:22" s="8" customFormat="1" ht="15" customHeight="1" outlineLevel="1" x14ac:dyDescent="0.25">
      <c r="A109" s="10"/>
      <c r="B109" s="10"/>
      <c r="C109" s="9" t="s">
        <v>164</v>
      </c>
      <c r="D109" s="45">
        <f t="shared" si="45"/>
        <v>657.89278000000002</v>
      </c>
      <c r="E109" s="43">
        <f t="shared" si="45"/>
        <v>473.80766</v>
      </c>
      <c r="F109" s="74">
        <f t="shared" si="41"/>
        <v>0.72018978533249745</v>
      </c>
      <c r="G109" s="45">
        <v>8.0942500000000006</v>
      </c>
      <c r="H109" s="43">
        <v>5.5519499999999997</v>
      </c>
      <c r="I109" s="74">
        <f t="shared" ref="I109:I136" si="47">IF(G109=0," ",IF(H109/G109*100&gt;200,"св.200",H109/G109))</f>
        <v>0.6859128393612749</v>
      </c>
      <c r="J109" s="45"/>
      <c r="K109" s="43"/>
      <c r="L109" s="74" t="str">
        <f>IF(K109=0," ",IF(K109/J109*100&gt;200,"св.200",K109/J109))</f>
        <v xml:space="preserve"> </v>
      </c>
      <c r="M109" s="45">
        <v>170.25295</v>
      </c>
      <c r="N109" s="43">
        <v>59.183839999999996</v>
      </c>
      <c r="O109" s="74">
        <f t="shared" si="42"/>
        <v>0.34762299272934771</v>
      </c>
      <c r="P109" s="45">
        <v>479.54558000000003</v>
      </c>
      <c r="Q109" s="43">
        <v>409.07186999999999</v>
      </c>
      <c r="R109" s="74">
        <f t="shared" si="43"/>
        <v>0.85304064318557571</v>
      </c>
      <c r="S109" s="1"/>
      <c r="T109" s="1"/>
      <c r="U109" s="1"/>
      <c r="V109" s="1"/>
    </row>
    <row r="110" spans="1:22" s="8" customFormat="1" ht="15" customHeight="1" outlineLevel="1" x14ac:dyDescent="0.25">
      <c r="A110" s="10"/>
      <c r="B110" s="10"/>
      <c r="C110" s="9" t="s">
        <v>53</v>
      </c>
      <c r="D110" s="45">
        <f t="shared" si="45"/>
        <v>276.37108000000001</v>
      </c>
      <c r="E110" s="43">
        <f t="shared" si="45"/>
        <v>262.72967999999997</v>
      </c>
      <c r="F110" s="74">
        <f t="shared" si="41"/>
        <v>0.95064100049831546</v>
      </c>
      <c r="G110" s="45">
        <v>5.1650000000000001E-2</v>
      </c>
      <c r="H110" s="43">
        <v>5.1650000000000001E-2</v>
      </c>
      <c r="I110" s="74">
        <f t="shared" si="47"/>
        <v>1</v>
      </c>
      <c r="J110" s="45"/>
      <c r="K110" s="43"/>
      <c r="L110" s="74" t="str">
        <f t="shared" ref="L110:L112" si="48">IF(K110=0," ",IF(K110/J110*100&gt;200,"св.200",K110/J110))</f>
        <v xml:space="preserve"> </v>
      </c>
      <c r="M110" s="45">
        <v>45.677910000000004</v>
      </c>
      <c r="N110" s="43">
        <v>36.387219999999999</v>
      </c>
      <c r="O110" s="74">
        <f t="shared" si="42"/>
        <v>0.79660431048618463</v>
      </c>
      <c r="P110" s="45">
        <v>230.64151999999999</v>
      </c>
      <c r="Q110" s="43">
        <v>226.29080999999999</v>
      </c>
      <c r="R110" s="74">
        <f t="shared" si="43"/>
        <v>0.9811364840120721</v>
      </c>
      <c r="S110" s="1"/>
      <c r="T110" s="1"/>
      <c r="U110" s="1"/>
      <c r="V110" s="1"/>
    </row>
    <row r="111" spans="1:22" s="8" customFormat="1" ht="15" customHeight="1" outlineLevel="1" x14ac:dyDescent="0.25">
      <c r="A111" s="10"/>
      <c r="B111" s="10"/>
      <c r="C111" s="9" t="s">
        <v>52</v>
      </c>
      <c r="D111" s="45">
        <f t="shared" si="45"/>
        <v>405.97729000000004</v>
      </c>
      <c r="E111" s="43">
        <f t="shared" si="45"/>
        <v>326.84014000000002</v>
      </c>
      <c r="F111" s="74">
        <f t="shared" si="41"/>
        <v>0.80507000773368376</v>
      </c>
      <c r="G111" s="45">
        <v>32.293099999999995</v>
      </c>
      <c r="H111" s="43">
        <v>14.155659999999999</v>
      </c>
      <c r="I111" s="74">
        <f t="shared" si="47"/>
        <v>0.43834936875059999</v>
      </c>
      <c r="J111" s="45"/>
      <c r="K111" s="43">
        <v>2.5968</v>
      </c>
      <c r="L111" s="74" t="str">
        <f>IF(J111=0," ",IF(K111/J111*100&gt;200,"св.200",K111/J111))</f>
        <v xml:space="preserve"> </v>
      </c>
      <c r="M111" s="45">
        <v>83.308419999999998</v>
      </c>
      <c r="N111" s="43">
        <v>51.804870000000001</v>
      </c>
      <c r="O111" s="74">
        <f t="shared" si="42"/>
        <v>0.6218443465858553</v>
      </c>
      <c r="P111" s="45">
        <v>290.37577000000005</v>
      </c>
      <c r="Q111" s="43">
        <v>258.28280999999998</v>
      </c>
      <c r="R111" s="74">
        <f t="shared" si="43"/>
        <v>0.88947783074324671</v>
      </c>
      <c r="S111" s="1"/>
      <c r="T111" s="1"/>
      <c r="U111" s="1"/>
      <c r="V111" s="1"/>
    </row>
    <row r="112" spans="1:22" s="8" customFormat="1" ht="15" customHeight="1" outlineLevel="1" x14ac:dyDescent="0.25">
      <c r="A112" s="10"/>
      <c r="B112" s="10"/>
      <c r="C112" s="9" t="s">
        <v>51</v>
      </c>
      <c r="D112" s="45">
        <f t="shared" si="45"/>
        <v>199.07147000000001</v>
      </c>
      <c r="E112" s="43">
        <f t="shared" si="45"/>
        <v>171.70992000000004</v>
      </c>
      <c r="F112" s="74">
        <f t="shared" si="41"/>
        <v>0.86255413696397598</v>
      </c>
      <c r="G112" s="45">
        <v>0.50526000000000004</v>
      </c>
      <c r="H112" s="43">
        <v>0.83123000000000002</v>
      </c>
      <c r="I112" s="74">
        <f t="shared" si="47"/>
        <v>1.6451529905395241</v>
      </c>
      <c r="J112" s="45"/>
      <c r="K112" s="43"/>
      <c r="L112" s="74" t="str">
        <f t="shared" si="48"/>
        <v xml:space="preserve"> </v>
      </c>
      <c r="M112" s="45">
        <v>191.46422000000001</v>
      </c>
      <c r="N112" s="43">
        <v>165.55998000000002</v>
      </c>
      <c r="O112" s="74">
        <f t="shared" si="42"/>
        <v>0.8647045385294444</v>
      </c>
      <c r="P112" s="45">
        <v>7.1019899999999998</v>
      </c>
      <c r="Q112" s="43">
        <v>5.3187100000000003</v>
      </c>
      <c r="R112" s="74">
        <f t="shared" si="43"/>
        <v>0.74890418037761253</v>
      </c>
      <c r="S112" s="1"/>
      <c r="T112" s="1"/>
      <c r="U112" s="1"/>
      <c r="V112" s="1"/>
    </row>
    <row r="113" spans="1:22" s="8" customFormat="1" ht="15" customHeight="1" outlineLevel="1" x14ac:dyDescent="0.25">
      <c r="A113" s="10"/>
      <c r="B113" s="10"/>
      <c r="C113" s="9" t="s">
        <v>184</v>
      </c>
      <c r="D113" s="45">
        <f t="shared" si="45"/>
        <v>834.19916999999987</v>
      </c>
      <c r="E113" s="43">
        <f t="shared" si="45"/>
        <v>990.07303999999999</v>
      </c>
      <c r="F113" s="74">
        <f t="shared" si="41"/>
        <v>1.1868545014256009</v>
      </c>
      <c r="G113" s="45">
        <v>20.326450000000001</v>
      </c>
      <c r="H113" s="43">
        <v>29.248950000000001</v>
      </c>
      <c r="I113" s="74">
        <f t="shared" si="47"/>
        <v>1.4389600741890491</v>
      </c>
      <c r="J113" s="45">
        <v>1.39456</v>
      </c>
      <c r="K113" s="43">
        <v>1.39456</v>
      </c>
      <c r="L113" s="74">
        <f>IF(J113=0," ",IF(K113/J113*100&gt;200,"св.200",K113/J113))</f>
        <v>1</v>
      </c>
      <c r="M113" s="45">
        <v>112.65843</v>
      </c>
      <c r="N113" s="43">
        <v>59.548379999999995</v>
      </c>
      <c r="O113" s="74">
        <f t="shared" si="42"/>
        <v>0.52857455940048159</v>
      </c>
      <c r="P113" s="45">
        <v>699.81972999999994</v>
      </c>
      <c r="Q113" s="43">
        <v>899.88115000000005</v>
      </c>
      <c r="R113" s="74">
        <f t="shared" si="43"/>
        <v>1.2858756497191071</v>
      </c>
      <c r="S113" s="1"/>
      <c r="T113" s="1"/>
      <c r="U113" s="1"/>
      <c r="V113" s="1"/>
    </row>
    <row r="114" spans="1:22" ht="31.5" customHeight="1" x14ac:dyDescent="0.25">
      <c r="A114" s="11">
        <v>18</v>
      </c>
      <c r="B114" s="11"/>
      <c r="C114" s="67" t="s">
        <v>142</v>
      </c>
      <c r="D114" s="82">
        <f>SUM(D115:D120)</f>
        <v>13355.365380000003</v>
      </c>
      <c r="E114" s="41">
        <f>SUM(E115:E120)</f>
        <v>9939.5539300000019</v>
      </c>
      <c r="F114" s="50">
        <f t="shared" si="41"/>
        <v>0.74423676531416616</v>
      </c>
      <c r="G114" s="82">
        <f>SUM(G115:G120)</f>
        <v>3910.5684999999994</v>
      </c>
      <c r="H114" s="41">
        <f>SUM(H115:H120)</f>
        <v>3921.1246900000001</v>
      </c>
      <c r="I114" s="50">
        <f t="shared" si="47"/>
        <v>1.0026994003557286</v>
      </c>
      <c r="J114" s="82">
        <f>SUM(J115:J120)</f>
        <v>17.726400000000002</v>
      </c>
      <c r="K114" s="41">
        <f>SUM(K115:K120)</f>
        <v>8.1293500000000005</v>
      </c>
      <c r="L114" s="50">
        <f t="shared" si="44"/>
        <v>0.45860129524325299</v>
      </c>
      <c r="M114" s="82">
        <f>SUM(M115:M120)</f>
        <v>6416.3881900000015</v>
      </c>
      <c r="N114" s="41">
        <f>SUM(N115:N120)</f>
        <v>2604.4691599999996</v>
      </c>
      <c r="O114" s="50">
        <f t="shared" si="42"/>
        <v>0.40590891368746801</v>
      </c>
      <c r="P114" s="82">
        <f>SUM(P115:P120)</f>
        <v>3010.6822900000002</v>
      </c>
      <c r="Q114" s="41">
        <f>SUM(Q115:Q120)</f>
        <v>3405.8307300000001</v>
      </c>
      <c r="R114" s="50">
        <f t="shared" si="43"/>
        <v>1.1312488007494141</v>
      </c>
      <c r="S114" s="1"/>
      <c r="T114" s="1"/>
      <c r="U114" s="1"/>
      <c r="V114" s="1"/>
    </row>
    <row r="115" spans="1:22" s="8" customFormat="1" ht="15" customHeight="1" outlineLevel="1" x14ac:dyDescent="0.25">
      <c r="A115" s="10"/>
      <c r="B115" s="10"/>
      <c r="C115" s="9" t="s">
        <v>170</v>
      </c>
      <c r="D115" s="45">
        <f t="shared" si="45"/>
        <v>8841.244200000001</v>
      </c>
      <c r="E115" s="43">
        <f t="shared" si="45"/>
        <v>8255.7020499999999</v>
      </c>
      <c r="F115" s="74">
        <f t="shared" si="41"/>
        <v>0.93377152165981336</v>
      </c>
      <c r="G115" s="45">
        <v>3906.7684199999999</v>
      </c>
      <c r="H115" s="43">
        <v>3914.6805800000002</v>
      </c>
      <c r="I115" s="74">
        <f t="shared" si="47"/>
        <v>1.0020252441786657</v>
      </c>
      <c r="J115" s="45"/>
      <c r="K115" s="43"/>
      <c r="L115" s="74" t="str">
        <f t="shared" si="44"/>
        <v xml:space="preserve"> </v>
      </c>
      <c r="M115" s="45">
        <v>3492.8668700000003</v>
      </c>
      <c r="N115" s="43">
        <v>2209.7297699999999</v>
      </c>
      <c r="O115" s="74">
        <f t="shared" si="42"/>
        <v>0.63264070811837148</v>
      </c>
      <c r="P115" s="45">
        <v>1441.6089099999999</v>
      </c>
      <c r="Q115" s="43">
        <v>2131.2917000000002</v>
      </c>
      <c r="R115" s="74">
        <f t="shared" si="43"/>
        <v>1.4784118530454979</v>
      </c>
      <c r="S115" s="1"/>
      <c r="T115" s="1"/>
      <c r="U115" s="1"/>
      <c r="V115" s="1"/>
    </row>
    <row r="116" spans="1:22" s="8" customFormat="1" ht="15" customHeight="1" outlineLevel="1" x14ac:dyDescent="0.25">
      <c r="A116" s="10"/>
      <c r="B116" s="10"/>
      <c r="C116" s="9" t="s">
        <v>50</v>
      </c>
      <c r="D116" s="45">
        <f t="shared" si="45"/>
        <v>211.71823000000001</v>
      </c>
      <c r="E116" s="43">
        <f t="shared" si="45"/>
        <v>239.90717999999998</v>
      </c>
      <c r="F116" s="74">
        <f t="shared" si="41"/>
        <v>1.1331437070865364</v>
      </c>
      <c r="G116" s="45">
        <v>1.0912500000000001</v>
      </c>
      <c r="H116" s="43">
        <v>1.0808499999999999</v>
      </c>
      <c r="I116" s="74">
        <f t="shared" si="47"/>
        <v>0.99046964490263445</v>
      </c>
      <c r="J116" s="45"/>
      <c r="K116" s="43"/>
      <c r="L116" s="74" t="str">
        <f t="shared" si="44"/>
        <v xml:space="preserve"> </v>
      </c>
      <c r="M116" s="45">
        <v>42.843489999999996</v>
      </c>
      <c r="N116" s="43">
        <v>22.484389999999998</v>
      </c>
      <c r="O116" s="74">
        <f t="shared" si="42"/>
        <v>0.52480295139354893</v>
      </c>
      <c r="P116" s="45">
        <v>167.78349</v>
      </c>
      <c r="Q116" s="43">
        <v>216.34193999999999</v>
      </c>
      <c r="R116" s="74">
        <f t="shared" si="43"/>
        <v>1.2894113717625018</v>
      </c>
      <c r="S116" s="1"/>
      <c r="T116" s="1"/>
      <c r="U116" s="1"/>
      <c r="V116" s="1"/>
    </row>
    <row r="117" spans="1:22" s="8" customFormat="1" ht="15" customHeight="1" outlineLevel="1" x14ac:dyDescent="0.25">
      <c r="A117" s="10"/>
      <c r="B117" s="10"/>
      <c r="C117" s="9" t="s">
        <v>49</v>
      </c>
      <c r="D117" s="45">
        <f t="shared" si="45"/>
        <v>832.99934000000007</v>
      </c>
      <c r="E117" s="43">
        <f t="shared" si="45"/>
        <v>431.52323000000001</v>
      </c>
      <c r="F117" s="74">
        <f t="shared" si="41"/>
        <v>0.51803550048431013</v>
      </c>
      <c r="G117" s="45">
        <v>0.83040000000000003</v>
      </c>
      <c r="H117" s="43">
        <v>3.5091999999999999</v>
      </c>
      <c r="I117" s="74" t="str">
        <f t="shared" si="47"/>
        <v>св.200</v>
      </c>
      <c r="J117" s="45"/>
      <c r="K117" s="43"/>
      <c r="L117" s="74" t="str">
        <f t="shared" si="44"/>
        <v xml:space="preserve"> </v>
      </c>
      <c r="M117" s="45">
        <v>403.10007000000002</v>
      </c>
      <c r="N117" s="43">
        <v>161.23548000000002</v>
      </c>
      <c r="O117" s="74">
        <f t="shared" si="42"/>
        <v>0.39998871744180053</v>
      </c>
      <c r="P117" s="45">
        <v>429.06887</v>
      </c>
      <c r="Q117" s="43">
        <v>266.77855</v>
      </c>
      <c r="R117" s="74">
        <f t="shared" si="43"/>
        <v>0.62176160670896496</v>
      </c>
      <c r="S117" s="1"/>
      <c r="T117" s="1"/>
      <c r="U117" s="1"/>
      <c r="V117" s="1"/>
    </row>
    <row r="118" spans="1:22" s="8" customFormat="1" ht="15" customHeight="1" outlineLevel="1" x14ac:dyDescent="0.25">
      <c r="A118" s="10"/>
      <c r="B118" s="10"/>
      <c r="C118" s="9" t="s">
        <v>48</v>
      </c>
      <c r="D118" s="45">
        <f t="shared" si="45"/>
        <v>496.53028000000006</v>
      </c>
      <c r="E118" s="43">
        <f t="shared" si="45"/>
        <v>387.12885999999997</v>
      </c>
      <c r="F118" s="74">
        <f t="shared" si="41"/>
        <v>0.77966818055889753</v>
      </c>
      <c r="G118" s="45">
        <v>0</v>
      </c>
      <c r="H118" s="43">
        <v>0</v>
      </c>
      <c r="I118" s="74" t="str">
        <f t="shared" si="47"/>
        <v xml:space="preserve"> </v>
      </c>
      <c r="J118" s="45"/>
      <c r="K118" s="43"/>
      <c r="L118" s="74" t="str">
        <f t="shared" si="44"/>
        <v xml:space="preserve"> </v>
      </c>
      <c r="M118" s="45">
        <v>181.33322000000001</v>
      </c>
      <c r="N118" s="43">
        <v>77.289289999999994</v>
      </c>
      <c r="O118" s="74">
        <f t="shared" si="42"/>
        <v>0.42622796859836265</v>
      </c>
      <c r="P118" s="45">
        <v>315.19706000000002</v>
      </c>
      <c r="Q118" s="43">
        <v>309.83956999999998</v>
      </c>
      <c r="R118" s="74">
        <f t="shared" si="43"/>
        <v>0.98300272851529757</v>
      </c>
      <c r="S118" s="1"/>
      <c r="T118" s="1"/>
      <c r="U118" s="1"/>
      <c r="V118" s="1"/>
    </row>
    <row r="119" spans="1:22" s="8" customFormat="1" ht="15" customHeight="1" outlineLevel="1" x14ac:dyDescent="0.25">
      <c r="A119" s="10"/>
      <c r="B119" s="10"/>
      <c r="C119" s="9" t="s">
        <v>47</v>
      </c>
      <c r="D119" s="45">
        <f t="shared" si="45"/>
        <v>306.12326999999999</v>
      </c>
      <c r="E119" s="43">
        <f t="shared" si="45"/>
        <v>166.63855000000001</v>
      </c>
      <c r="F119" s="74">
        <f t="shared" si="41"/>
        <v>0.54435113671691804</v>
      </c>
      <c r="G119" s="45">
        <v>1.23E-3</v>
      </c>
      <c r="H119" s="43">
        <v>4.6729999999999994E-2</v>
      </c>
      <c r="I119" s="74" t="str">
        <f t="shared" si="47"/>
        <v>св.200</v>
      </c>
      <c r="J119" s="45">
        <v>0.44639999999999996</v>
      </c>
      <c r="K119" s="43">
        <v>0.44639999999999996</v>
      </c>
      <c r="L119" s="74">
        <f t="shared" si="44"/>
        <v>1</v>
      </c>
      <c r="M119" s="45">
        <v>99.053210000000007</v>
      </c>
      <c r="N119" s="43">
        <v>60.092570000000002</v>
      </c>
      <c r="O119" s="74">
        <f t="shared" si="42"/>
        <v>0.60666958698259243</v>
      </c>
      <c r="P119" s="45">
        <v>206.62242999999998</v>
      </c>
      <c r="Q119" s="43">
        <v>106.05285000000001</v>
      </c>
      <c r="R119" s="74">
        <f t="shared" si="43"/>
        <v>0.51326881597510987</v>
      </c>
      <c r="S119" s="1"/>
      <c r="T119" s="1"/>
      <c r="U119" s="1"/>
      <c r="V119" s="1"/>
    </row>
    <row r="120" spans="1:22" s="8" customFormat="1" ht="15" customHeight="1" outlineLevel="1" x14ac:dyDescent="0.25">
      <c r="A120" s="10"/>
      <c r="B120" s="10"/>
      <c r="C120" s="9" t="s">
        <v>46</v>
      </c>
      <c r="D120" s="45">
        <f t="shared" si="45"/>
        <v>2666.7500600000003</v>
      </c>
      <c r="E120" s="43">
        <f t="shared" si="45"/>
        <v>458.65405999999996</v>
      </c>
      <c r="F120" s="74">
        <f t="shared" si="41"/>
        <v>0.17198989394604153</v>
      </c>
      <c r="G120" s="45">
        <v>1.8772</v>
      </c>
      <c r="H120" s="43">
        <v>1.8073299999999999</v>
      </c>
      <c r="I120" s="74">
        <f t="shared" si="47"/>
        <v>0.962779671851694</v>
      </c>
      <c r="J120" s="45">
        <v>17.28</v>
      </c>
      <c r="K120" s="43">
        <v>7.6829499999999999</v>
      </c>
      <c r="L120" s="74">
        <f t="shared" si="44"/>
        <v>0.44461516203703699</v>
      </c>
      <c r="M120" s="45">
        <v>2197.1913300000001</v>
      </c>
      <c r="N120" s="43">
        <v>73.637659999999997</v>
      </c>
      <c r="O120" s="74">
        <f t="shared" si="42"/>
        <v>3.3514450468908413E-2</v>
      </c>
      <c r="P120" s="45">
        <v>450.40153000000004</v>
      </c>
      <c r="Q120" s="43">
        <v>375.52611999999999</v>
      </c>
      <c r="R120" s="74">
        <f t="shared" si="43"/>
        <v>0.83375853541172462</v>
      </c>
      <c r="S120" s="1"/>
      <c r="T120" s="1"/>
      <c r="U120" s="1"/>
      <c r="V120" s="1"/>
    </row>
    <row r="121" spans="1:22" ht="30" customHeight="1" x14ac:dyDescent="0.25">
      <c r="A121" s="11">
        <v>19</v>
      </c>
      <c r="B121" s="11"/>
      <c r="C121" s="67" t="s">
        <v>141</v>
      </c>
      <c r="D121" s="82">
        <f>SUM(D122:D129)</f>
        <v>7339.4814100000012</v>
      </c>
      <c r="E121" s="41">
        <f>SUM(E122:E129)</f>
        <v>7217.5295399999995</v>
      </c>
      <c r="F121" s="50">
        <f t="shared" si="41"/>
        <v>0.98338412986047719</v>
      </c>
      <c r="G121" s="82">
        <f>SUM(G122:G129)</f>
        <v>509.01488000000001</v>
      </c>
      <c r="H121" s="41">
        <f>SUM(H122:H129)</f>
        <v>454.96226999999993</v>
      </c>
      <c r="I121" s="50">
        <f t="shared" si="47"/>
        <v>0.8938093715452875</v>
      </c>
      <c r="J121" s="82">
        <f>SUM(J122:J129)</f>
        <v>2.6600999999999999</v>
      </c>
      <c r="K121" s="41">
        <f>SUM(K122:K129)</f>
        <v>15.5366</v>
      </c>
      <c r="L121" s="50" t="str">
        <f t="shared" si="44"/>
        <v>св.200</v>
      </c>
      <c r="M121" s="82">
        <f>SUM(M122:M129)</f>
        <v>685.63576999999998</v>
      </c>
      <c r="N121" s="41">
        <f>SUM(N122:N129)</f>
        <v>418.83047999999997</v>
      </c>
      <c r="O121" s="50">
        <f t="shared" si="42"/>
        <v>0.61086439524588976</v>
      </c>
      <c r="P121" s="82">
        <f>SUM(P122:P129)</f>
        <v>6142.1706599999998</v>
      </c>
      <c r="Q121" s="41">
        <f>SUM(Q122:Q129)</f>
        <v>6328.2001900000005</v>
      </c>
      <c r="R121" s="50">
        <f t="shared" si="43"/>
        <v>1.030287261669802</v>
      </c>
      <c r="S121" s="1"/>
      <c r="T121" s="1"/>
      <c r="U121" s="1"/>
      <c r="V121" s="1"/>
    </row>
    <row r="122" spans="1:22" s="8" customFormat="1" ht="15" customHeight="1" outlineLevel="1" x14ac:dyDescent="0.25">
      <c r="A122" s="10"/>
      <c r="B122" s="12"/>
      <c r="C122" s="9" t="s">
        <v>140</v>
      </c>
      <c r="D122" s="45">
        <f t="shared" si="45"/>
        <v>1240.2717299999999</v>
      </c>
      <c r="E122" s="43">
        <f t="shared" si="45"/>
        <v>1075.4954499999999</v>
      </c>
      <c r="F122" s="74">
        <f t="shared" si="41"/>
        <v>0.86714501668114286</v>
      </c>
      <c r="G122" s="45">
        <v>372.28762</v>
      </c>
      <c r="H122" s="43">
        <v>360.84861999999998</v>
      </c>
      <c r="I122" s="74">
        <f t="shared" si="47"/>
        <v>0.96927375667232762</v>
      </c>
      <c r="J122" s="45"/>
      <c r="K122" s="43">
        <v>12.6785</v>
      </c>
      <c r="L122" s="74" t="str">
        <f t="shared" si="44"/>
        <v xml:space="preserve"> </v>
      </c>
      <c r="M122" s="45">
        <v>91.869489999999999</v>
      </c>
      <c r="N122" s="43">
        <v>57.110109999999999</v>
      </c>
      <c r="O122" s="74">
        <f t="shared" si="42"/>
        <v>0.62164392117557199</v>
      </c>
      <c r="P122" s="45">
        <v>776.11461999999995</v>
      </c>
      <c r="Q122" s="43">
        <v>644.85821999999996</v>
      </c>
      <c r="R122" s="74">
        <f t="shared" si="43"/>
        <v>0.83088013468938393</v>
      </c>
      <c r="S122" s="1"/>
      <c r="T122" s="1"/>
      <c r="U122" s="1"/>
      <c r="V122" s="1"/>
    </row>
    <row r="123" spans="1:22" s="8" customFormat="1" ht="15" customHeight="1" outlineLevel="1" x14ac:dyDescent="0.25">
      <c r="A123" s="10"/>
      <c r="B123" s="12"/>
      <c r="C123" s="9" t="s">
        <v>45</v>
      </c>
      <c r="D123" s="45">
        <f t="shared" si="45"/>
        <v>346.30898999999999</v>
      </c>
      <c r="E123" s="43">
        <f t="shared" si="45"/>
        <v>494.72730000000001</v>
      </c>
      <c r="F123" s="74">
        <f t="shared" si="41"/>
        <v>1.4285719235876608</v>
      </c>
      <c r="G123" s="45">
        <v>40.415399999999998</v>
      </c>
      <c r="H123" s="43">
        <v>40.415399999999998</v>
      </c>
      <c r="I123" s="74">
        <f t="shared" si="47"/>
        <v>1</v>
      </c>
      <c r="J123" s="45"/>
      <c r="K123" s="43"/>
      <c r="L123" s="74" t="str">
        <f t="shared" si="44"/>
        <v xml:space="preserve"> </v>
      </c>
      <c r="M123" s="45">
        <v>36.446779999999997</v>
      </c>
      <c r="N123" s="43">
        <v>19.753250000000001</v>
      </c>
      <c r="O123" s="74">
        <f t="shared" si="42"/>
        <v>0.54197517585915689</v>
      </c>
      <c r="P123" s="45">
        <v>269.44680999999997</v>
      </c>
      <c r="Q123" s="43">
        <v>434.55865</v>
      </c>
      <c r="R123" s="74">
        <f t="shared" si="43"/>
        <v>1.6127808304726268</v>
      </c>
      <c r="S123" s="1"/>
      <c r="T123" s="1"/>
      <c r="U123" s="1"/>
      <c r="V123" s="1"/>
    </row>
    <row r="124" spans="1:22" s="8" customFormat="1" ht="15" customHeight="1" outlineLevel="1" x14ac:dyDescent="0.25">
      <c r="A124" s="10"/>
      <c r="B124" s="12"/>
      <c r="C124" s="9" t="s">
        <v>44</v>
      </c>
      <c r="D124" s="45">
        <f t="shared" si="45"/>
        <v>2613.0766800000001</v>
      </c>
      <c r="E124" s="43">
        <f t="shared" si="45"/>
        <v>3327.6637600000004</v>
      </c>
      <c r="F124" s="74">
        <f t="shared" si="41"/>
        <v>1.2734657905255196</v>
      </c>
      <c r="G124" s="45">
        <v>22.592299999999998</v>
      </c>
      <c r="H124" s="43">
        <v>22.510819999999999</v>
      </c>
      <c r="I124" s="74">
        <f t="shared" si="47"/>
        <v>0.99639346148909147</v>
      </c>
      <c r="J124" s="45">
        <v>2.6600999999999999</v>
      </c>
      <c r="K124" s="43">
        <v>2.6600999999999999</v>
      </c>
      <c r="L124" s="74">
        <f t="shared" si="44"/>
        <v>1</v>
      </c>
      <c r="M124" s="45">
        <v>15.375950000000001</v>
      </c>
      <c r="N124" s="43">
        <v>13.080350000000001</v>
      </c>
      <c r="O124" s="74">
        <f t="shared" si="42"/>
        <v>0.85070190784959632</v>
      </c>
      <c r="P124" s="45">
        <v>2572.4483300000002</v>
      </c>
      <c r="Q124" s="43">
        <v>3289.4124900000002</v>
      </c>
      <c r="R124" s="74">
        <f t="shared" si="43"/>
        <v>1.2787088672058964</v>
      </c>
      <c r="S124" s="1"/>
      <c r="T124" s="1"/>
      <c r="U124" s="1"/>
      <c r="V124" s="1"/>
    </row>
    <row r="125" spans="1:22" s="8" customFormat="1" ht="15" customHeight="1" outlineLevel="1" x14ac:dyDescent="0.25">
      <c r="A125" s="10"/>
      <c r="B125" s="12"/>
      <c r="C125" s="9" t="s">
        <v>43</v>
      </c>
      <c r="D125" s="45">
        <f t="shared" si="45"/>
        <v>316.32588000000004</v>
      </c>
      <c r="E125" s="43">
        <f t="shared" si="45"/>
        <v>352.48460999999998</v>
      </c>
      <c r="F125" s="74">
        <f t="shared" si="41"/>
        <v>1.1143084783325345</v>
      </c>
      <c r="G125" s="45">
        <v>1.2510399999999999</v>
      </c>
      <c r="H125" s="43">
        <v>1.1649500000000002</v>
      </c>
      <c r="I125" s="74">
        <f t="shared" si="47"/>
        <v>0.93118525386878137</v>
      </c>
      <c r="J125" s="45"/>
      <c r="K125" s="43">
        <v>0.19800000000000001</v>
      </c>
      <c r="L125" s="74" t="str">
        <f t="shared" si="44"/>
        <v xml:space="preserve"> </v>
      </c>
      <c r="M125" s="45">
        <v>95.247140000000002</v>
      </c>
      <c r="N125" s="43">
        <v>87.287990000000008</v>
      </c>
      <c r="O125" s="74">
        <f t="shared" si="42"/>
        <v>0.91643686099131172</v>
      </c>
      <c r="P125" s="45">
        <v>219.82770000000002</v>
      </c>
      <c r="Q125" s="43">
        <v>263.83366999999998</v>
      </c>
      <c r="R125" s="74">
        <f t="shared" si="43"/>
        <v>1.200183916767541</v>
      </c>
      <c r="S125" s="1"/>
      <c r="T125" s="1"/>
      <c r="U125" s="1"/>
      <c r="V125" s="1"/>
    </row>
    <row r="126" spans="1:22" s="8" customFormat="1" ht="15" customHeight="1" outlineLevel="1" x14ac:dyDescent="0.25">
      <c r="A126" s="10"/>
      <c r="B126" s="12"/>
      <c r="C126" s="9" t="s">
        <v>42</v>
      </c>
      <c r="D126" s="45">
        <f t="shared" si="45"/>
        <v>892.68353000000002</v>
      </c>
      <c r="E126" s="43">
        <f t="shared" si="45"/>
        <v>421.38416000000001</v>
      </c>
      <c r="F126" s="74">
        <f t="shared" ref="F126:F142" si="49">IF(D126=0," ",IF(E126/D126*100&gt;200,"св.200",E126/D126))</f>
        <v>0.47204204607650824</v>
      </c>
      <c r="G126" s="45">
        <v>49.599410000000006</v>
      </c>
      <c r="H126" s="43">
        <v>3.9609999999999999</v>
      </c>
      <c r="I126" s="74">
        <f t="shared" si="47"/>
        <v>7.9859820913192298E-2</v>
      </c>
      <c r="J126" s="45"/>
      <c r="K126" s="43"/>
      <c r="L126" s="74" t="str">
        <f>IF(J126=0," ",IF(K126/J126*100&gt;200,"св.200",K126/J126))</f>
        <v xml:space="preserve"> </v>
      </c>
      <c r="M126" s="45">
        <v>165.61870999999999</v>
      </c>
      <c r="N126" s="43">
        <v>99.374529999999993</v>
      </c>
      <c r="O126" s="74">
        <f t="shared" ref="O126:O142" si="50">IF(M126=0," ",IF(N126/M126*100&gt;200,"св.200",N126/M126))</f>
        <v>0.6000199494368722</v>
      </c>
      <c r="P126" s="45">
        <v>677.46541000000002</v>
      </c>
      <c r="Q126" s="43">
        <v>318.04863</v>
      </c>
      <c r="R126" s="74">
        <f t="shared" ref="R126:R142" si="51">IF(P126=0," ",IF(Q126/P126*100&gt;200,"св.200",Q126/P126))</f>
        <v>0.46946844120056253</v>
      </c>
      <c r="S126" s="1"/>
      <c r="T126" s="1"/>
      <c r="U126" s="1"/>
      <c r="V126" s="1"/>
    </row>
    <row r="127" spans="1:22" s="8" customFormat="1" ht="15" customHeight="1" outlineLevel="1" x14ac:dyDescent="0.25">
      <c r="A127" s="10"/>
      <c r="B127" s="12"/>
      <c r="C127" s="9" t="s">
        <v>41</v>
      </c>
      <c r="D127" s="45">
        <f t="shared" si="45"/>
        <v>1340.2901700000002</v>
      </c>
      <c r="E127" s="43">
        <f t="shared" si="45"/>
        <v>1089.58986</v>
      </c>
      <c r="F127" s="74">
        <f t="shared" si="49"/>
        <v>0.81295072096216292</v>
      </c>
      <c r="G127" s="45">
        <v>7.1788299999999996</v>
      </c>
      <c r="H127" s="43">
        <v>11.269620000000002</v>
      </c>
      <c r="I127" s="74">
        <f t="shared" si="47"/>
        <v>1.5698407679245785</v>
      </c>
      <c r="J127" s="45"/>
      <c r="K127" s="43"/>
      <c r="L127" s="74" t="str">
        <f t="shared" ref="L127:L142" si="52">IF(J127=0," ",IF(K127/J127*100&gt;200,"св.200",K127/J127))</f>
        <v xml:space="preserve"> </v>
      </c>
      <c r="M127" s="45">
        <v>145.13776999999999</v>
      </c>
      <c r="N127" s="43">
        <v>60.626769999999993</v>
      </c>
      <c r="O127" s="74">
        <f t="shared" si="50"/>
        <v>0.41771876472953939</v>
      </c>
      <c r="P127" s="45">
        <v>1187.9735700000001</v>
      </c>
      <c r="Q127" s="43">
        <v>1017.6934699999999</v>
      </c>
      <c r="R127" s="74">
        <f t="shared" si="51"/>
        <v>0.85666339361405142</v>
      </c>
      <c r="S127" s="1"/>
      <c r="T127" s="1"/>
      <c r="U127" s="1"/>
      <c r="V127" s="1"/>
    </row>
    <row r="128" spans="1:22" s="8" customFormat="1" ht="15" customHeight="1" outlineLevel="1" x14ac:dyDescent="0.25">
      <c r="A128" s="10"/>
      <c r="B128" s="12"/>
      <c r="C128" s="9" t="s">
        <v>40</v>
      </c>
      <c r="D128" s="45">
        <f t="shared" si="45"/>
        <v>141.49783000000002</v>
      </c>
      <c r="E128" s="43">
        <f t="shared" si="45"/>
        <v>104.79849999999999</v>
      </c>
      <c r="F128" s="74">
        <f t="shared" si="49"/>
        <v>0.74063679987177167</v>
      </c>
      <c r="G128" s="45">
        <v>1.1555499999999999</v>
      </c>
      <c r="H128" s="43">
        <v>1.1557500000000001</v>
      </c>
      <c r="I128" s="74">
        <f t="shared" si="47"/>
        <v>1.0001730777551816</v>
      </c>
      <c r="J128" s="45"/>
      <c r="K128" s="43"/>
      <c r="L128" s="74" t="str">
        <f t="shared" si="52"/>
        <v xml:space="preserve"> </v>
      </c>
      <c r="M128" s="45">
        <v>20.991700000000002</v>
      </c>
      <c r="N128" s="43">
        <v>16.146570000000001</v>
      </c>
      <c r="O128" s="74">
        <f t="shared" si="50"/>
        <v>0.7691882982321584</v>
      </c>
      <c r="P128" s="45">
        <v>119.35058000000001</v>
      </c>
      <c r="Q128" s="43">
        <v>87.496179999999995</v>
      </c>
      <c r="R128" s="74">
        <f t="shared" si="51"/>
        <v>0.73310226058390326</v>
      </c>
      <c r="S128" s="1"/>
      <c r="T128" s="1"/>
      <c r="U128" s="1"/>
      <c r="V128" s="1"/>
    </row>
    <row r="129" spans="1:22" s="8" customFormat="1" ht="15" customHeight="1" outlineLevel="1" x14ac:dyDescent="0.25">
      <c r="A129" s="10"/>
      <c r="B129" s="12"/>
      <c r="C129" s="9" t="s">
        <v>39</v>
      </c>
      <c r="D129" s="45">
        <f t="shared" si="45"/>
        <v>449.02660000000003</v>
      </c>
      <c r="E129" s="43">
        <f t="shared" si="45"/>
        <v>351.38589999999999</v>
      </c>
      <c r="F129" s="74">
        <f t="shared" si="49"/>
        <v>0.78255029880189719</v>
      </c>
      <c r="G129" s="45">
        <v>14.53473</v>
      </c>
      <c r="H129" s="43">
        <v>13.63611</v>
      </c>
      <c r="I129" s="74">
        <f t="shared" si="47"/>
        <v>0.9381742901312925</v>
      </c>
      <c r="J129" s="45"/>
      <c r="K129" s="43"/>
      <c r="L129" s="74" t="str">
        <f t="shared" si="52"/>
        <v xml:space="preserve"> </v>
      </c>
      <c r="M129" s="45">
        <v>114.94823</v>
      </c>
      <c r="N129" s="43">
        <v>65.450910000000007</v>
      </c>
      <c r="O129" s="74">
        <f t="shared" si="50"/>
        <v>0.56939467445475245</v>
      </c>
      <c r="P129" s="45">
        <v>319.54364000000004</v>
      </c>
      <c r="Q129" s="43">
        <v>272.29888</v>
      </c>
      <c r="R129" s="74">
        <f t="shared" si="51"/>
        <v>0.85214927137964613</v>
      </c>
      <c r="S129" s="1"/>
      <c r="T129" s="1"/>
      <c r="U129" s="1"/>
      <c r="V129" s="1"/>
    </row>
    <row r="130" spans="1:22" ht="28.5" customHeight="1" x14ac:dyDescent="0.25">
      <c r="A130" s="11">
        <v>20</v>
      </c>
      <c r="B130" s="13"/>
      <c r="C130" s="67" t="s">
        <v>139</v>
      </c>
      <c r="D130" s="82">
        <f>SUM(D131:D133,D134:D136)</f>
        <v>3525.9667100000001</v>
      </c>
      <c r="E130" s="41">
        <f>SUM(E131:E133,E134:E136)</f>
        <v>2646.0069799999997</v>
      </c>
      <c r="F130" s="50">
        <f t="shared" si="49"/>
        <v>0.75043447588306911</v>
      </c>
      <c r="G130" s="82">
        <f>SUM(G131:G133,G134:G136)</f>
        <v>192.05337000000006</v>
      </c>
      <c r="H130" s="41">
        <f>SUM(H131:H133,H134:H136)</f>
        <v>18.339489999999998</v>
      </c>
      <c r="I130" s="50">
        <f t="shared" si="47"/>
        <v>9.5491633393363487E-2</v>
      </c>
      <c r="J130" s="82">
        <f>SUM(J131:J133,J134:J136)</f>
        <v>0</v>
      </c>
      <c r="K130" s="41">
        <f>SUM(K131:K133,K134:K136)</f>
        <v>5.3999999999999999E-2</v>
      </c>
      <c r="L130" s="50" t="str">
        <f t="shared" si="52"/>
        <v xml:space="preserve"> </v>
      </c>
      <c r="M130" s="82">
        <f>SUM(M131:M133,M134:M136)</f>
        <v>1167.7668100000001</v>
      </c>
      <c r="N130" s="41">
        <f>SUM(N131:N133,N134:N136)</f>
        <v>432.08813000000004</v>
      </c>
      <c r="O130" s="50">
        <f t="shared" si="50"/>
        <v>0.37001234004929462</v>
      </c>
      <c r="P130" s="82">
        <f>SUM(P131:P133,P134:P136)</f>
        <v>2166.14653</v>
      </c>
      <c r="Q130" s="41">
        <f>SUM(Q131:Q133,Q134:Q136)</f>
        <v>2195.5253600000001</v>
      </c>
      <c r="R130" s="50">
        <f t="shared" si="51"/>
        <v>1.0135627159073122</v>
      </c>
      <c r="S130" s="1"/>
      <c r="T130" s="1"/>
      <c r="U130" s="1"/>
      <c r="V130" s="1"/>
    </row>
    <row r="131" spans="1:22" s="8" customFormat="1" ht="15" customHeight="1" outlineLevel="1" x14ac:dyDescent="0.25">
      <c r="A131" s="10"/>
      <c r="B131" s="12"/>
      <c r="C131" s="9" t="s">
        <v>138</v>
      </c>
      <c r="D131" s="45">
        <f t="shared" si="45"/>
        <v>2230.4048499999999</v>
      </c>
      <c r="E131" s="43">
        <f t="shared" si="45"/>
        <v>1535.8617300000001</v>
      </c>
      <c r="F131" s="74">
        <f t="shared" si="49"/>
        <v>0.68860221945805045</v>
      </c>
      <c r="G131" s="42">
        <v>188.66339000000002</v>
      </c>
      <c r="H131" s="43">
        <v>15.32751</v>
      </c>
      <c r="I131" s="74">
        <f t="shared" si="47"/>
        <v>8.1242630061931984E-2</v>
      </c>
      <c r="J131" s="45"/>
      <c r="K131" s="43"/>
      <c r="L131" s="74" t="str">
        <f t="shared" si="52"/>
        <v xml:space="preserve"> </v>
      </c>
      <c r="M131" s="45">
        <v>949.29190000000006</v>
      </c>
      <c r="N131" s="43">
        <v>305.56976000000003</v>
      </c>
      <c r="O131" s="74">
        <f t="shared" si="50"/>
        <v>0.32189230730821577</v>
      </c>
      <c r="P131" s="45">
        <v>1092.44956</v>
      </c>
      <c r="Q131" s="43">
        <v>1214.9644599999999</v>
      </c>
      <c r="R131" s="74">
        <f t="shared" ref="R131:R141" si="53">IF(Q131=0," ",IF(Q131/P131*100&gt;200,"св.200",Q131/P131))</f>
        <v>1.1121469626478682</v>
      </c>
      <c r="S131" s="1"/>
      <c r="T131" s="1"/>
      <c r="U131" s="1"/>
      <c r="V131" s="1"/>
    </row>
    <row r="132" spans="1:22" s="8" customFormat="1" ht="15" customHeight="1" outlineLevel="1" x14ac:dyDescent="0.25">
      <c r="A132" s="10"/>
      <c r="B132" s="12"/>
      <c r="C132" s="99" t="s">
        <v>38</v>
      </c>
      <c r="D132" s="45">
        <f t="shared" si="45"/>
        <v>194.26582000000002</v>
      </c>
      <c r="E132" s="43">
        <f t="shared" si="45"/>
        <v>133.83458000000002</v>
      </c>
      <c r="F132" s="74">
        <f t="shared" si="49"/>
        <v>0.68892499977608002</v>
      </c>
      <c r="G132" s="42">
        <v>0.15625</v>
      </c>
      <c r="H132" s="43">
        <v>0.15625</v>
      </c>
      <c r="I132" s="74">
        <f t="shared" si="47"/>
        <v>1</v>
      </c>
      <c r="J132" s="45"/>
      <c r="K132" s="43"/>
      <c r="L132" s="74" t="str">
        <f t="shared" si="52"/>
        <v xml:space="preserve"> </v>
      </c>
      <c r="M132" s="45">
        <v>16.446330000000003</v>
      </c>
      <c r="N132" s="43">
        <v>8.1323299999999996</v>
      </c>
      <c r="O132" s="74">
        <f t="shared" si="50"/>
        <v>0.49447688329250344</v>
      </c>
      <c r="P132" s="45">
        <v>177.66324</v>
      </c>
      <c r="Q132" s="43">
        <v>125.54600000000001</v>
      </c>
      <c r="R132" s="74">
        <f t="shared" si="53"/>
        <v>0.70665152791314623</v>
      </c>
      <c r="S132" s="1"/>
      <c r="T132" s="1"/>
      <c r="U132" s="1"/>
      <c r="V132" s="1"/>
    </row>
    <row r="133" spans="1:22" s="27" customFormat="1" ht="15" customHeight="1" outlineLevel="1" x14ac:dyDescent="0.25">
      <c r="A133" s="25"/>
      <c r="B133" s="28"/>
      <c r="C133" s="9" t="s">
        <v>157</v>
      </c>
      <c r="D133" s="45">
        <f t="shared" si="45"/>
        <v>108.83848999999999</v>
      </c>
      <c r="E133" s="43">
        <f t="shared" si="45"/>
        <v>82.191429999999983</v>
      </c>
      <c r="F133" s="74">
        <f t="shared" si="49"/>
        <v>0.75516878266135434</v>
      </c>
      <c r="G133" s="93">
        <v>0.90278000000000003</v>
      </c>
      <c r="H133" s="46">
        <v>0.91248000000000007</v>
      </c>
      <c r="I133" s="77"/>
      <c r="J133" s="42"/>
      <c r="K133" s="46">
        <v>5.3999999999999999E-2</v>
      </c>
      <c r="L133" s="77"/>
      <c r="M133" s="42">
        <v>17.303090000000001</v>
      </c>
      <c r="N133" s="46">
        <v>7.9048299999999996</v>
      </c>
      <c r="O133" s="74">
        <f>IF(N133=0," ",IF(N133/M133*100&gt;200,"св.200",N133/M133))</f>
        <v>0.45684499127034528</v>
      </c>
      <c r="P133" s="42">
        <v>90.632619999999989</v>
      </c>
      <c r="Q133" s="46">
        <v>73.320119999999989</v>
      </c>
      <c r="R133" s="74">
        <f t="shared" si="53"/>
        <v>0.80898157859719821</v>
      </c>
      <c r="S133" s="2"/>
      <c r="T133" s="2"/>
      <c r="U133" s="2"/>
      <c r="V133" s="2"/>
    </row>
    <row r="134" spans="1:22" s="8" customFormat="1" ht="15" customHeight="1" outlineLevel="1" x14ac:dyDescent="0.25">
      <c r="A134" s="10"/>
      <c r="B134" s="12"/>
      <c r="C134" s="9" t="s">
        <v>174</v>
      </c>
      <c r="D134" s="45">
        <f t="shared" si="45"/>
        <v>132.21795</v>
      </c>
      <c r="E134" s="43">
        <f t="shared" si="45"/>
        <v>315.51184999999998</v>
      </c>
      <c r="F134" s="74" t="str">
        <f t="shared" ref="F134:F136" si="54">IF(E134=0," ",IF(E134/D134*100&gt;200,"св.200",E134/D134))</f>
        <v>св.200</v>
      </c>
      <c r="G134" s="42">
        <v>1.94845</v>
      </c>
      <c r="H134" s="43">
        <v>1.69035</v>
      </c>
      <c r="I134" s="74">
        <f t="shared" si="47"/>
        <v>0.86753573353178171</v>
      </c>
      <c r="J134" s="45"/>
      <c r="K134" s="43"/>
      <c r="L134" s="74" t="str">
        <f t="shared" si="52"/>
        <v xml:space="preserve"> </v>
      </c>
      <c r="M134" s="45">
        <v>107.12582</v>
      </c>
      <c r="N134" s="43">
        <v>80.804820000000007</v>
      </c>
      <c r="O134" s="74">
        <f t="shared" si="50"/>
        <v>0.75429826348120377</v>
      </c>
      <c r="P134" s="45">
        <v>23.14368</v>
      </c>
      <c r="Q134" s="43">
        <v>233.01667999999998</v>
      </c>
      <c r="R134" s="74" t="str">
        <f t="shared" si="53"/>
        <v>св.200</v>
      </c>
      <c r="S134" s="1"/>
      <c r="T134" s="1"/>
      <c r="U134" s="1"/>
      <c r="V134" s="1"/>
    </row>
    <row r="135" spans="1:22" s="8" customFormat="1" ht="15" customHeight="1" outlineLevel="1" x14ac:dyDescent="0.25">
      <c r="A135" s="10"/>
      <c r="B135" s="12"/>
      <c r="C135" s="9" t="s">
        <v>37</v>
      </c>
      <c r="D135" s="45">
        <f t="shared" si="45"/>
        <v>601.92498999999998</v>
      </c>
      <c r="E135" s="43">
        <f t="shared" si="45"/>
        <v>396.59848999999997</v>
      </c>
      <c r="F135" s="74">
        <f t="shared" si="54"/>
        <v>0.65888357617449977</v>
      </c>
      <c r="G135" s="42">
        <v>0.35649999999999998</v>
      </c>
      <c r="H135" s="43">
        <v>0.22690000000000002</v>
      </c>
      <c r="I135" s="76">
        <f>IF(H135=0," ",IF(H135/G135*100&gt;200,"св.200",H135/G135))</f>
        <v>0.63646563814866763</v>
      </c>
      <c r="J135" s="45"/>
      <c r="K135" s="43"/>
      <c r="L135" s="74" t="str">
        <f t="shared" si="52"/>
        <v xml:space="preserve"> </v>
      </c>
      <c r="M135" s="45">
        <v>55.086980000000004</v>
      </c>
      <c r="N135" s="43">
        <v>13.64518</v>
      </c>
      <c r="O135" s="74">
        <f t="shared" si="50"/>
        <v>0.24770245165009952</v>
      </c>
      <c r="P135" s="45">
        <v>546.48150999999996</v>
      </c>
      <c r="Q135" s="43">
        <v>382.72640999999999</v>
      </c>
      <c r="R135" s="74">
        <f t="shared" si="53"/>
        <v>0.70034649479723476</v>
      </c>
      <c r="S135" s="1"/>
      <c r="T135" s="1"/>
      <c r="U135" s="1"/>
      <c r="V135" s="1"/>
    </row>
    <row r="136" spans="1:22" s="8" customFormat="1" ht="15" customHeight="1" outlineLevel="1" x14ac:dyDescent="0.25">
      <c r="A136" s="10"/>
      <c r="B136" s="12"/>
      <c r="C136" s="9" t="s">
        <v>36</v>
      </c>
      <c r="D136" s="45">
        <f t="shared" si="45"/>
        <v>258.31461000000002</v>
      </c>
      <c r="E136" s="43">
        <f t="shared" si="45"/>
        <v>182.00890000000001</v>
      </c>
      <c r="F136" s="74">
        <f t="shared" si="54"/>
        <v>0.70460164835430716</v>
      </c>
      <c r="G136" s="42">
        <v>2.5999999999999999E-2</v>
      </c>
      <c r="H136" s="43">
        <v>2.5999999999999999E-2</v>
      </c>
      <c r="I136" s="74">
        <f t="shared" si="47"/>
        <v>1</v>
      </c>
      <c r="J136" s="45"/>
      <c r="K136" s="43"/>
      <c r="L136" s="74" t="str">
        <f t="shared" si="52"/>
        <v xml:space="preserve"> </v>
      </c>
      <c r="M136" s="45">
        <v>22.512689999999999</v>
      </c>
      <c r="N136" s="43">
        <v>16.031209999999998</v>
      </c>
      <c r="O136" s="74">
        <f t="shared" si="50"/>
        <v>0.71209659973996886</v>
      </c>
      <c r="P136" s="45">
        <v>235.77592000000001</v>
      </c>
      <c r="Q136" s="43">
        <v>165.95169000000001</v>
      </c>
      <c r="R136" s="74">
        <f t="shared" si="53"/>
        <v>0.70385342998555578</v>
      </c>
      <c r="S136" s="1"/>
      <c r="T136" s="1"/>
      <c r="U136" s="1"/>
      <c r="V136" s="1"/>
    </row>
    <row r="137" spans="1:22" ht="27.75" customHeight="1" x14ac:dyDescent="0.25">
      <c r="A137" s="11">
        <v>21</v>
      </c>
      <c r="B137" s="11"/>
      <c r="C137" s="67" t="s">
        <v>137</v>
      </c>
      <c r="D137" s="82">
        <f>SUM(D138:D139,D140,D141)</f>
        <v>3145.5491899999997</v>
      </c>
      <c r="E137" s="41">
        <f>SUM(E138:E139,E140,E141)</f>
        <v>2795.0073200000002</v>
      </c>
      <c r="F137" s="50">
        <f t="shared" si="49"/>
        <v>0.88855940606034534</v>
      </c>
      <c r="G137" s="82">
        <f>SUM(G138:G139,G140,G141)</f>
        <v>266.81090000000006</v>
      </c>
      <c r="H137" s="41">
        <f>SUM(H138:H139,H140,H141)</f>
        <v>391.49198000000001</v>
      </c>
      <c r="I137" s="50">
        <f>IF(G137=0," ",IF(H137/G137*100&gt;200,"св.200",H137/G137))</f>
        <v>1.4673012984102221</v>
      </c>
      <c r="J137" s="82">
        <f>SUM(J138:J139,J140,J141)</f>
        <v>0</v>
      </c>
      <c r="K137" s="41">
        <f>SUM(K138:K139,K140,K141)</f>
        <v>0.66239999999999999</v>
      </c>
      <c r="L137" s="50" t="str">
        <f t="shared" si="52"/>
        <v xml:space="preserve"> </v>
      </c>
      <c r="M137" s="82">
        <f>SUM(M138:M139,M140,M141)</f>
        <v>1414.97252</v>
      </c>
      <c r="N137" s="41">
        <f>SUM(N138:N139,N140,N141)</f>
        <v>929.50695000000007</v>
      </c>
      <c r="O137" s="50">
        <f t="shared" si="50"/>
        <v>0.65690812850556279</v>
      </c>
      <c r="P137" s="82">
        <f>SUM(P138:P139,P140,P141)</f>
        <v>1463.76577</v>
      </c>
      <c r="Q137" s="41">
        <f>SUM(Q138:Q139,Q140,Q141)</f>
        <v>1473.34599</v>
      </c>
      <c r="R137" s="50">
        <f t="shared" si="51"/>
        <v>1.0065449132616349</v>
      </c>
      <c r="S137" s="1"/>
      <c r="T137" s="1"/>
      <c r="U137" s="1"/>
      <c r="V137" s="1"/>
    </row>
    <row r="138" spans="1:22" s="8" customFormat="1" ht="15" customHeight="1" outlineLevel="1" x14ac:dyDescent="0.25">
      <c r="A138" s="10"/>
      <c r="B138" s="10"/>
      <c r="C138" s="9" t="s">
        <v>136</v>
      </c>
      <c r="D138" s="45">
        <f t="shared" si="45"/>
        <v>2189.1120799999999</v>
      </c>
      <c r="E138" s="43">
        <f t="shared" si="45"/>
        <v>1780.1831000000002</v>
      </c>
      <c r="F138" s="74">
        <f t="shared" ref="F138:F141" si="55">IF(E138=0," ",IF(E138/D138*100&gt;200,"св.200",E138/D138))</f>
        <v>0.81319870109163173</v>
      </c>
      <c r="G138" s="45">
        <v>259.92450000000002</v>
      </c>
      <c r="H138" s="43">
        <v>386.28059999999999</v>
      </c>
      <c r="I138" s="74">
        <f t="shared" ref="I138:I141" si="56">IF(H138=0," ",IF(H138/G138*100&gt;200,"св.200",H138/G138))</f>
        <v>1.4861261635590333</v>
      </c>
      <c r="J138" s="45"/>
      <c r="K138" s="43"/>
      <c r="L138" s="74" t="str">
        <f t="shared" si="52"/>
        <v xml:space="preserve"> </v>
      </c>
      <c r="M138" s="45">
        <v>1266.529</v>
      </c>
      <c r="N138" s="43">
        <v>845.56772000000001</v>
      </c>
      <c r="O138" s="74">
        <f t="shared" ref="O138:O141" si="57">IF(N138=0," ",IF(N138/M138*100&gt;200,"св.200",N138/M138))</f>
        <v>0.66762602356519274</v>
      </c>
      <c r="P138" s="45">
        <v>662.65857999999992</v>
      </c>
      <c r="Q138" s="43">
        <v>548.33478000000002</v>
      </c>
      <c r="R138" s="74">
        <f t="shared" si="53"/>
        <v>0.82747706971514667</v>
      </c>
      <c r="S138" s="1"/>
      <c r="T138" s="1"/>
      <c r="U138" s="1"/>
      <c r="V138" s="1"/>
    </row>
    <row r="139" spans="1:22" s="27" customFormat="1" ht="15" customHeight="1" outlineLevel="1" x14ac:dyDescent="0.25">
      <c r="A139" s="25"/>
      <c r="B139" s="25"/>
      <c r="C139" s="9" t="s">
        <v>158</v>
      </c>
      <c r="D139" s="45">
        <f t="shared" si="45"/>
        <v>190.23151000000001</v>
      </c>
      <c r="E139" s="43">
        <f t="shared" si="45"/>
        <v>290.56641999999999</v>
      </c>
      <c r="F139" s="74">
        <f t="shared" si="55"/>
        <v>1.5274358070332301</v>
      </c>
      <c r="G139" s="45">
        <v>3.6573099999999998</v>
      </c>
      <c r="H139" s="43">
        <v>2.1484299999999998</v>
      </c>
      <c r="I139" s="74">
        <f t="shared" si="56"/>
        <v>0.58743448053350689</v>
      </c>
      <c r="J139" s="45"/>
      <c r="K139" s="43"/>
      <c r="L139" s="77"/>
      <c r="M139" s="45">
        <v>49.479459999999996</v>
      </c>
      <c r="N139" s="43">
        <v>39.481970000000004</v>
      </c>
      <c r="O139" s="74">
        <f t="shared" si="57"/>
        <v>0.79794666312041418</v>
      </c>
      <c r="P139" s="45">
        <v>137.09474</v>
      </c>
      <c r="Q139" s="43">
        <v>248.93601999999998</v>
      </c>
      <c r="R139" s="74">
        <f t="shared" si="53"/>
        <v>1.8157955586042176</v>
      </c>
      <c r="S139" s="2"/>
      <c r="T139" s="2"/>
      <c r="U139" s="2"/>
      <c r="V139" s="2"/>
    </row>
    <row r="140" spans="1:22" s="27" customFormat="1" ht="15" customHeight="1" outlineLevel="1" x14ac:dyDescent="0.25">
      <c r="A140" s="25"/>
      <c r="B140" s="25"/>
      <c r="C140" s="9" t="s">
        <v>159</v>
      </c>
      <c r="D140" s="45">
        <f t="shared" si="45"/>
        <v>194.41804999999999</v>
      </c>
      <c r="E140" s="43">
        <f t="shared" si="45"/>
        <v>172.60492999999997</v>
      </c>
      <c r="F140" s="74">
        <f t="shared" si="55"/>
        <v>0.8878030100600226</v>
      </c>
      <c r="G140" s="45">
        <v>0.98548999999999998</v>
      </c>
      <c r="H140" s="43">
        <v>1.1044400000000001</v>
      </c>
      <c r="I140" s="74">
        <f t="shared" si="56"/>
        <v>1.1207013769799796</v>
      </c>
      <c r="J140" s="45"/>
      <c r="K140" s="43"/>
      <c r="L140" s="77"/>
      <c r="M140" s="45">
        <v>28.211359999999999</v>
      </c>
      <c r="N140" s="43">
        <v>19.190380000000001</v>
      </c>
      <c r="O140" s="74">
        <f t="shared" si="57"/>
        <v>0.68023590496877862</v>
      </c>
      <c r="P140" s="45">
        <v>165.22120000000001</v>
      </c>
      <c r="Q140" s="43">
        <v>152.31010999999998</v>
      </c>
      <c r="R140" s="74">
        <f t="shared" si="53"/>
        <v>0.92185573037842583</v>
      </c>
      <c r="S140" s="2"/>
      <c r="T140" s="2"/>
      <c r="U140" s="2"/>
      <c r="V140" s="2"/>
    </row>
    <row r="141" spans="1:22" s="27" customFormat="1" ht="15" customHeight="1" outlineLevel="1" x14ac:dyDescent="0.25">
      <c r="A141" s="25"/>
      <c r="B141" s="25"/>
      <c r="C141" s="9" t="s">
        <v>160</v>
      </c>
      <c r="D141" s="45">
        <f t="shared" si="45"/>
        <v>571.78755000000001</v>
      </c>
      <c r="E141" s="43">
        <f t="shared" si="45"/>
        <v>551.65287000000001</v>
      </c>
      <c r="F141" s="74">
        <f t="shared" si="55"/>
        <v>0.96478643160383604</v>
      </c>
      <c r="G141" s="45">
        <v>2.2435999999999998</v>
      </c>
      <c r="H141" s="43">
        <v>1.95851</v>
      </c>
      <c r="I141" s="74">
        <f t="shared" si="56"/>
        <v>0.87293189516847924</v>
      </c>
      <c r="J141" s="45"/>
      <c r="K141" s="43">
        <v>0.66239999999999999</v>
      </c>
      <c r="L141" s="77"/>
      <c r="M141" s="45">
        <v>70.75269999999999</v>
      </c>
      <c r="N141" s="43">
        <v>25.26688</v>
      </c>
      <c r="O141" s="74">
        <f t="shared" si="57"/>
        <v>0.35711541750350168</v>
      </c>
      <c r="P141" s="45">
        <v>498.79124999999999</v>
      </c>
      <c r="Q141" s="43">
        <v>523.76508000000001</v>
      </c>
      <c r="R141" s="74">
        <f t="shared" si="53"/>
        <v>1.0500687010848728</v>
      </c>
      <c r="S141" s="2"/>
      <c r="T141" s="2"/>
      <c r="U141" s="2"/>
      <c r="V141" s="2"/>
    </row>
    <row r="142" spans="1:22" s="6" customFormat="1" x14ac:dyDescent="0.25">
      <c r="A142" s="23"/>
      <c r="B142" s="23"/>
      <c r="C142" s="78" t="s">
        <v>35</v>
      </c>
      <c r="D142" s="83">
        <f>D5+D10+D17+D23+D29+D41+D47+D55+D62+D68+D74+D79+D83+D89+D95+D100+D107+D114+D121+D130+D137</f>
        <v>126723.08812000001</v>
      </c>
      <c r="E142" s="44">
        <f>E5+E10+E17+E23+E29+E41+E47+E55+E62+E68+E74+E79+E83+E89+E95+E100+E107+E114+E121+E130+E137</f>
        <v>118654.46978</v>
      </c>
      <c r="F142" s="44">
        <f t="shared" si="49"/>
        <v>0.936328742775275</v>
      </c>
      <c r="G142" s="83">
        <f>G5+G10+G17+G23+G29+G41+G47+G55+G62+G68+G74+G79+G83+G89+G95+G100+G107+G114+G121+G130+G137</f>
        <v>9340.6765100000011</v>
      </c>
      <c r="H142" s="44">
        <f>H5+H10+H17+H23+H29+H41+H47+H55+H62+H68+H74+H79+H83+H89+H95+H100+H107+H114+H121+H130+H137</f>
        <v>9209.0692900000013</v>
      </c>
      <c r="I142" s="44">
        <f t="shared" ref="I142" si="58">IF(G142=0," ",IF(H142/G142*100&gt;200,"св.200",H142/G142))</f>
        <v>0.98591031175749388</v>
      </c>
      <c r="J142" s="83">
        <f>J5+J10+J17+J23+J29+J41+J47+J55+J62+J68+J74+J79+J83+J89+J95+J100+J107+J114+J121+J130+J137</f>
        <v>150.58080000000001</v>
      </c>
      <c r="K142" s="44">
        <f>K5+K10+K17+K23+K29+K41+K47+K55+K62+K68+K74+K79+K83+K89+K95+K100+K107+K114+K121+K130+K137</f>
        <v>214.82155</v>
      </c>
      <c r="L142" s="44">
        <f t="shared" si="52"/>
        <v>1.4266197948211192</v>
      </c>
      <c r="M142" s="83">
        <f>M5+M10+M17+M23+M29+M41+M47+M55+M62+M68+M74+M79+M83+M89+M95+M100+M107+M114+M121+M130+M137</f>
        <v>28944.474760000005</v>
      </c>
      <c r="N142" s="44">
        <f>N5+N10+N17+N23+N29+N41+N47+N55+N62+N68+N74+N79+N83+N89+N95+N100+N107+N114+N121+N130+N137</f>
        <v>18495.541509999999</v>
      </c>
      <c r="O142" s="44">
        <f t="shared" si="50"/>
        <v>0.63900076485616619</v>
      </c>
      <c r="P142" s="83">
        <f>P5+P10+P17+P23+P29+P41+P47+P55+P62+P68+P74+P79+P83+P89+P95+P100+P107+P114+P121+P130+P137</f>
        <v>88287.356049999988</v>
      </c>
      <c r="Q142" s="44">
        <f>Q5+Q10+Q17+Q23+Q29+Q41+Q47+Q55+Q62+Q68+Q74+Q79+Q83+Q89+Q95+Q100+Q107+Q114+Q121+Q130+Q137</f>
        <v>90735.037429999997</v>
      </c>
      <c r="R142" s="54">
        <f t="shared" si="51"/>
        <v>1.0277240308183406</v>
      </c>
      <c r="S142" s="7"/>
      <c r="T142" s="7"/>
      <c r="U142" s="7"/>
      <c r="V142" s="7"/>
    </row>
    <row r="143" spans="1:22" x14ac:dyDescent="0.25">
      <c r="A143" s="5"/>
      <c r="B143" s="5"/>
      <c r="C143" s="4"/>
    </row>
    <row r="144" spans="1:22" s="18" customFormat="1" ht="28.5" customHeight="1" x14ac:dyDescent="0.25">
      <c r="A144" s="33"/>
      <c r="B144" s="33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  <c r="R144" s="112"/>
    </row>
    <row r="145" spans="1:18" x14ac:dyDescent="0.25">
      <c r="A145" s="5"/>
      <c r="B145" s="5"/>
      <c r="C145" s="111"/>
      <c r="D145" s="111"/>
      <c r="E145" s="111"/>
    </row>
    <row r="146" spans="1:18" s="34" customFormat="1" x14ac:dyDescent="0.25">
      <c r="B146" s="33"/>
      <c r="C146" s="36"/>
      <c r="D146" s="35"/>
      <c r="E146" s="35"/>
      <c r="F146" s="35"/>
      <c r="G146" s="58"/>
      <c r="H146" s="58"/>
      <c r="I146" s="37"/>
      <c r="J146" s="58"/>
      <c r="K146" s="58"/>
      <c r="L146" s="37"/>
      <c r="M146" s="58"/>
      <c r="N146" s="58"/>
      <c r="O146" s="37"/>
      <c r="P146" s="58"/>
      <c r="Q146" s="58"/>
      <c r="R146" s="37"/>
    </row>
    <row r="147" spans="1:18" s="3" customFormat="1" x14ac:dyDescent="0.25">
      <c r="B147" s="109"/>
      <c r="C147" s="109"/>
      <c r="D147" s="109"/>
      <c r="E147" s="38"/>
      <c r="G147" s="58"/>
      <c r="H147" s="59"/>
      <c r="I147" s="39"/>
      <c r="J147" s="58"/>
      <c r="K147" s="59"/>
      <c r="L147" s="39"/>
      <c r="M147" s="58"/>
      <c r="N147" s="59"/>
      <c r="O147" s="39"/>
      <c r="P147" s="58"/>
      <c r="Q147" s="59"/>
      <c r="R147" s="39"/>
    </row>
    <row r="148" spans="1:18" x14ac:dyDescent="0.25">
      <c r="C148" s="60"/>
      <c r="D148" s="90"/>
      <c r="E148" s="60"/>
    </row>
  </sheetData>
  <mergeCells count="17">
    <mergeCell ref="C1:Q1"/>
    <mergeCell ref="A2:A3"/>
    <mergeCell ref="B2:B3"/>
    <mergeCell ref="O2:O3"/>
    <mergeCell ref="P2:Q2"/>
    <mergeCell ref="B147:D147"/>
    <mergeCell ref="I2:I3"/>
    <mergeCell ref="J2:K2"/>
    <mergeCell ref="L2:L3"/>
    <mergeCell ref="M2:N2"/>
    <mergeCell ref="D2:E2"/>
    <mergeCell ref="F2:F3"/>
    <mergeCell ref="G2:H2"/>
    <mergeCell ref="C145:E145"/>
    <mergeCell ref="C144:R144"/>
    <mergeCell ref="R2:R3"/>
    <mergeCell ref="C2:C3"/>
  </mergeCells>
  <printOptions horizontalCentered="1"/>
  <pageMargins left="0.51181102362204722" right="0.31496062992125984" top="0.35433070866141736" bottom="0.47244094488188981" header="0.31496062992125984" footer="0.31496062992125984"/>
  <pageSetup paperSize="8" scale="83" fitToHeight="0" orientation="landscape" r:id="rId1"/>
  <headerFooter>
    <oddFooter>&amp;C&amp;Z&amp;F(поселения)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округа_районы</vt:lpstr>
      <vt:lpstr>поселения</vt:lpstr>
      <vt:lpstr>округа_районы!Заголовки_для_печати</vt:lpstr>
      <vt:lpstr>поселения!Заголовки_для_печати</vt:lpstr>
      <vt:lpstr>округа_районы!Область_печати</vt:lpstr>
      <vt:lpstr>поселения!Область_печати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Баканова Ирина Владимировна</dc:creator>
  <cp:lastModifiedBy>Ищенко Ольга Саидкуловна</cp:lastModifiedBy>
  <cp:lastPrinted>2021-07-21T06:43:57Z</cp:lastPrinted>
  <dcterms:created xsi:type="dcterms:W3CDTF">2014-06-09T12:14:06Z</dcterms:created>
  <dcterms:modified xsi:type="dcterms:W3CDTF">2021-07-21T06:43:59Z</dcterms:modified>
</cp:coreProperties>
</file>