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Резанова_ЕВ\НЕДОИМКА\2026\Для размещения на 01.04.2026\"/>
    </mc:Choice>
  </mc:AlternateContent>
  <xr:revisionPtr revIDLastSave="0" documentId="13_ncr:1_{B7CBE327-C8BB-4B9C-BBB7-6EB748646395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округа_районы" sheetId="4" r:id="rId1"/>
    <sheet name="поселения" sheetId="5" r:id="rId2"/>
  </sheets>
  <definedNames>
    <definedName name="_xlnm._FilterDatabase" localSheetId="1" hidden="1">поселения!$A$3:$V$116</definedName>
    <definedName name="_xlnm.Print_Titles" localSheetId="0">округа_районы!$A:$C</definedName>
    <definedName name="_xlnm.Print_Titles" localSheetId="1">поселения!$1:$4</definedName>
    <definedName name="_xlnm.Print_Area" localSheetId="0">округа_районы!$A$1:$AV$35</definedName>
    <definedName name="_xlnm.Print_Area" localSheetId="1">поселения!$C$1:$R$116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R17" i="4" s="1"/>
  <c r="P16" i="4"/>
  <c r="P15" i="4"/>
  <c r="P14" i="4"/>
  <c r="G17" i="4"/>
  <c r="G16" i="4"/>
  <c r="D16" i="4" s="1"/>
  <c r="G15" i="4"/>
  <c r="D15" i="4" s="1"/>
  <c r="G14" i="4"/>
  <c r="E16" i="4"/>
  <c r="P113" i="5"/>
  <c r="M113" i="5"/>
  <c r="J113" i="5"/>
  <c r="G113" i="5"/>
  <c r="R24" i="4"/>
  <c r="R23" i="4"/>
  <c r="AT13" i="4"/>
  <c r="AR13" i="4"/>
  <c r="AQ13" i="4"/>
  <c r="AO13" i="4"/>
  <c r="AN13" i="4"/>
  <c r="AL13" i="4"/>
  <c r="AK13" i="4"/>
  <c r="AI13" i="4"/>
  <c r="AH13" i="4"/>
  <c r="AF13" i="4"/>
  <c r="AE13" i="4"/>
  <c r="AC13" i="4"/>
  <c r="AB13" i="4"/>
  <c r="Z13" i="4"/>
  <c r="Y13" i="4"/>
  <c r="W13" i="4"/>
  <c r="V13" i="4"/>
  <c r="T13" i="4"/>
  <c r="S13" i="4"/>
  <c r="Q13" i="4"/>
  <c r="N13" i="4"/>
  <c r="M13" i="4"/>
  <c r="K13" i="4"/>
  <c r="J13" i="4"/>
  <c r="E17" i="4"/>
  <c r="AU17" i="4"/>
  <c r="AU16" i="4"/>
  <c r="AU13" i="4" s="1"/>
  <c r="AT17" i="4"/>
  <c r="AT16" i="4"/>
  <c r="AM16" i="4"/>
  <c r="AG16" i="4"/>
  <c r="AD17" i="4"/>
  <c r="AD16" i="4"/>
  <c r="U17" i="4"/>
  <c r="U16" i="4"/>
  <c r="R16" i="4"/>
  <c r="O17" i="4"/>
  <c r="O16" i="4"/>
  <c r="L17" i="4"/>
  <c r="L16" i="4"/>
  <c r="I16" i="4"/>
  <c r="P108" i="5"/>
  <c r="P101" i="5"/>
  <c r="P92" i="5"/>
  <c r="P85" i="5"/>
  <c r="P78" i="5"/>
  <c r="P71" i="5"/>
  <c r="P66" i="5"/>
  <c r="P60" i="5"/>
  <c r="P54" i="5"/>
  <c r="P50" i="5"/>
  <c r="P44" i="5"/>
  <c r="P38" i="5"/>
  <c r="P31" i="5"/>
  <c r="M108" i="5"/>
  <c r="M101" i="5"/>
  <c r="M92" i="5"/>
  <c r="M85" i="5"/>
  <c r="M78" i="5"/>
  <c r="M71" i="5"/>
  <c r="M66" i="5"/>
  <c r="M60" i="5"/>
  <c r="M54" i="5"/>
  <c r="M50" i="5"/>
  <c r="M44" i="5"/>
  <c r="M38" i="5"/>
  <c r="M31" i="5"/>
  <c r="G108" i="5"/>
  <c r="G101" i="5"/>
  <c r="G92" i="5"/>
  <c r="G85" i="5"/>
  <c r="G78" i="5"/>
  <c r="G71" i="5"/>
  <c r="G66" i="5"/>
  <c r="G60" i="5"/>
  <c r="G54" i="5"/>
  <c r="G50" i="5"/>
  <c r="G44" i="5"/>
  <c r="G38" i="5"/>
  <c r="G31" i="5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4" i="4"/>
  <c r="D12" i="4"/>
  <c r="D11" i="4"/>
  <c r="D10" i="4"/>
  <c r="D9" i="4"/>
  <c r="D8" i="4"/>
  <c r="D7" i="4"/>
  <c r="R14" i="4"/>
  <c r="R7" i="4"/>
  <c r="L55" i="5"/>
  <c r="L49" i="5"/>
  <c r="L48" i="5"/>
  <c r="D17" i="4" l="1"/>
  <c r="F17" i="4" s="1"/>
  <c r="P13" i="4"/>
  <c r="I17" i="4"/>
  <c r="G13" i="4"/>
  <c r="H13" i="4"/>
  <c r="F16" i="4"/>
  <c r="AD28" i="4"/>
  <c r="AD24" i="4"/>
  <c r="AD20" i="4"/>
  <c r="L14" i="4" l="1"/>
  <c r="L15" i="4"/>
  <c r="AB6" i="4"/>
  <c r="Y6" i="4"/>
  <c r="V6" i="4"/>
  <c r="S6" i="4"/>
  <c r="P6" i="4"/>
  <c r="M6" i="4"/>
  <c r="J6" i="4"/>
  <c r="G6" i="4"/>
  <c r="Q108" i="5" l="1"/>
  <c r="N108" i="5"/>
  <c r="K108" i="5"/>
  <c r="J108" i="5"/>
  <c r="H108" i="5"/>
  <c r="Q101" i="5"/>
  <c r="N101" i="5"/>
  <c r="K101" i="5"/>
  <c r="J101" i="5"/>
  <c r="H101" i="5"/>
  <c r="Q92" i="5"/>
  <c r="N92" i="5"/>
  <c r="K92" i="5"/>
  <c r="J92" i="5"/>
  <c r="H92" i="5"/>
  <c r="Q85" i="5"/>
  <c r="N85" i="5"/>
  <c r="K85" i="5"/>
  <c r="J85" i="5"/>
  <c r="H85" i="5"/>
  <c r="Q78" i="5"/>
  <c r="N78" i="5"/>
  <c r="K78" i="5"/>
  <c r="J78" i="5"/>
  <c r="H78" i="5"/>
  <c r="Q71" i="5"/>
  <c r="N71" i="5"/>
  <c r="K71" i="5"/>
  <c r="J71" i="5"/>
  <c r="H71" i="5"/>
  <c r="Q66" i="5"/>
  <c r="N66" i="5"/>
  <c r="K66" i="5"/>
  <c r="J66" i="5"/>
  <c r="H66" i="5"/>
  <c r="Q60" i="5"/>
  <c r="N60" i="5"/>
  <c r="K60" i="5"/>
  <c r="J60" i="5"/>
  <c r="H60" i="5"/>
  <c r="Q54" i="5"/>
  <c r="N54" i="5"/>
  <c r="K54" i="5"/>
  <c r="J54" i="5"/>
  <c r="H54" i="5"/>
  <c r="Q50" i="5"/>
  <c r="N50" i="5"/>
  <c r="K50" i="5"/>
  <c r="J50" i="5"/>
  <c r="H50" i="5"/>
  <c r="L45" i="5"/>
  <c r="Q44" i="5"/>
  <c r="N44" i="5"/>
  <c r="K44" i="5"/>
  <c r="J44" i="5"/>
  <c r="H44" i="5"/>
  <c r="Q38" i="5"/>
  <c r="N38" i="5"/>
  <c r="K38" i="5"/>
  <c r="J38" i="5"/>
  <c r="H38" i="5"/>
  <c r="Q31" i="5"/>
  <c r="N31" i="5"/>
  <c r="K31" i="5"/>
  <c r="J31" i="5"/>
  <c r="H31" i="5"/>
  <c r="Q23" i="5"/>
  <c r="P23" i="5"/>
  <c r="N23" i="5"/>
  <c r="M23" i="5"/>
  <c r="K23" i="5"/>
  <c r="J23" i="5"/>
  <c r="H23" i="5"/>
  <c r="G23" i="5"/>
  <c r="Q17" i="5"/>
  <c r="P17" i="5"/>
  <c r="N17" i="5"/>
  <c r="M17" i="5"/>
  <c r="K17" i="5"/>
  <c r="J17" i="5"/>
  <c r="H17" i="5"/>
  <c r="G17" i="5"/>
  <c r="Q11" i="5"/>
  <c r="P11" i="5"/>
  <c r="N11" i="5"/>
  <c r="M11" i="5"/>
  <c r="K11" i="5"/>
  <c r="J11" i="5"/>
  <c r="H11" i="5"/>
  <c r="G11" i="5"/>
  <c r="Q5" i="5"/>
  <c r="P5" i="5"/>
  <c r="N5" i="5"/>
  <c r="M5" i="5"/>
  <c r="K5" i="5"/>
  <c r="J5" i="5"/>
  <c r="H5" i="5"/>
  <c r="G5" i="5"/>
  <c r="Q113" i="5" l="1"/>
  <c r="N113" i="5"/>
  <c r="K113" i="5"/>
  <c r="H113" i="5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5" i="4"/>
  <c r="AT14" i="4"/>
  <c r="AT7" i="4"/>
  <c r="AR6" i="4"/>
  <c r="AQ6" i="4"/>
  <c r="AO6" i="4"/>
  <c r="AN6" i="4"/>
  <c r="AL6" i="4"/>
  <c r="AK6" i="4"/>
  <c r="AI6" i="4"/>
  <c r="AH6" i="4"/>
  <c r="AT12" i="4" l="1"/>
  <c r="AT11" i="4"/>
  <c r="AT10" i="4"/>
  <c r="AT9" i="4"/>
  <c r="AT8" i="4"/>
  <c r="AF6" i="4"/>
  <c r="AE6" i="4"/>
  <c r="AT6" i="4" l="1"/>
  <c r="E112" i="5"/>
  <c r="E111" i="5"/>
  <c r="E110" i="5"/>
  <c r="E109" i="5"/>
  <c r="E107" i="5"/>
  <c r="E106" i="5"/>
  <c r="E105" i="5"/>
  <c r="E104" i="5"/>
  <c r="E103" i="5"/>
  <c r="E102" i="5"/>
  <c r="E100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4" i="5"/>
  <c r="E83" i="5"/>
  <c r="E82" i="5"/>
  <c r="E81" i="5"/>
  <c r="E80" i="5"/>
  <c r="E79" i="5"/>
  <c r="E77" i="5"/>
  <c r="E76" i="5"/>
  <c r="E75" i="5"/>
  <c r="E74" i="5"/>
  <c r="E73" i="5"/>
  <c r="E72" i="5"/>
  <c r="E70" i="5"/>
  <c r="E69" i="5"/>
  <c r="E68" i="5"/>
  <c r="E67" i="5"/>
  <c r="E65" i="5"/>
  <c r="E64" i="5"/>
  <c r="E63" i="5"/>
  <c r="E62" i="5"/>
  <c r="E61" i="5"/>
  <c r="E59" i="5"/>
  <c r="E58" i="5"/>
  <c r="E57" i="5"/>
  <c r="E56" i="5"/>
  <c r="E55" i="5"/>
  <c r="E53" i="5"/>
  <c r="E52" i="5"/>
  <c r="E51" i="5"/>
  <c r="E49" i="5"/>
  <c r="E48" i="5"/>
  <c r="E47" i="5"/>
  <c r="E46" i="5"/>
  <c r="E45" i="5"/>
  <c r="E43" i="5"/>
  <c r="E42" i="5"/>
  <c r="E41" i="5"/>
  <c r="E40" i="5"/>
  <c r="E39" i="5"/>
  <c r="E37" i="5"/>
  <c r="E36" i="5"/>
  <c r="E35" i="5"/>
  <c r="E34" i="5"/>
  <c r="E33" i="5"/>
  <c r="E32" i="5"/>
  <c r="E30" i="5"/>
  <c r="E29" i="5"/>
  <c r="E28" i="5"/>
  <c r="E27" i="5"/>
  <c r="E26" i="5"/>
  <c r="E25" i="5"/>
  <c r="E24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E7" i="5"/>
  <c r="E6" i="5"/>
  <c r="E108" i="5" l="1"/>
  <c r="E101" i="5"/>
  <c r="E60" i="5"/>
  <c r="E50" i="5"/>
  <c r="E38" i="5"/>
  <c r="E92" i="5"/>
  <c r="E5" i="5"/>
  <c r="E17" i="5"/>
  <c r="E54" i="5"/>
  <c r="E85" i="5"/>
  <c r="E23" i="5"/>
  <c r="E71" i="5"/>
  <c r="E11" i="5"/>
  <c r="E44" i="5"/>
  <c r="E66" i="5"/>
  <c r="E31" i="5"/>
  <c r="E78" i="5"/>
  <c r="E15" i="4" l="1"/>
  <c r="E14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2" i="4"/>
  <c r="E11" i="4"/>
  <c r="E10" i="4"/>
  <c r="E9" i="4"/>
  <c r="E8" i="4"/>
  <c r="E7" i="4"/>
  <c r="D112" i="5" l="1"/>
  <c r="D111" i="5"/>
  <c r="D110" i="5"/>
  <c r="D109" i="5"/>
  <c r="D107" i="5"/>
  <c r="D106" i="5"/>
  <c r="D105" i="5"/>
  <c r="D104" i="5"/>
  <c r="D103" i="5"/>
  <c r="D102" i="5"/>
  <c r="D100" i="5"/>
  <c r="D99" i="5"/>
  <c r="D98" i="5"/>
  <c r="D97" i="5"/>
  <c r="D96" i="5"/>
  <c r="D95" i="5"/>
  <c r="D94" i="5"/>
  <c r="D93" i="5"/>
  <c r="D91" i="5"/>
  <c r="D90" i="5"/>
  <c r="D89" i="5"/>
  <c r="D88" i="5"/>
  <c r="D87" i="5"/>
  <c r="D86" i="5"/>
  <c r="D84" i="5"/>
  <c r="D83" i="5"/>
  <c r="D82" i="5"/>
  <c r="D81" i="5"/>
  <c r="D80" i="5"/>
  <c r="D79" i="5"/>
  <c r="D77" i="5"/>
  <c r="D76" i="5"/>
  <c r="D75" i="5"/>
  <c r="D74" i="5"/>
  <c r="D73" i="5"/>
  <c r="D72" i="5"/>
  <c r="D70" i="5"/>
  <c r="D69" i="5"/>
  <c r="D68" i="5"/>
  <c r="D67" i="5"/>
  <c r="D65" i="5"/>
  <c r="D64" i="5"/>
  <c r="D63" i="5"/>
  <c r="D62" i="5"/>
  <c r="D61" i="5"/>
  <c r="D59" i="5"/>
  <c r="D58" i="5"/>
  <c r="D57" i="5"/>
  <c r="D56" i="5"/>
  <c r="D55" i="5"/>
  <c r="D53" i="5"/>
  <c r="D52" i="5"/>
  <c r="D51" i="5"/>
  <c r="D49" i="5"/>
  <c r="D48" i="5"/>
  <c r="D47" i="5"/>
  <c r="D46" i="5"/>
  <c r="D45" i="5"/>
  <c r="D43" i="5"/>
  <c r="D42" i="5"/>
  <c r="D41" i="5"/>
  <c r="D40" i="5"/>
  <c r="D39" i="5"/>
  <c r="D37" i="5"/>
  <c r="D36" i="5"/>
  <c r="D35" i="5"/>
  <c r="D34" i="5"/>
  <c r="D33" i="5"/>
  <c r="D32" i="5"/>
  <c r="D30" i="5"/>
  <c r="D29" i="5"/>
  <c r="D28" i="5"/>
  <c r="D27" i="5"/>
  <c r="D26" i="5"/>
  <c r="D25" i="5"/>
  <c r="D24" i="5"/>
  <c r="D22" i="5"/>
  <c r="D21" i="5"/>
  <c r="D20" i="5"/>
  <c r="D19" i="5"/>
  <c r="D18" i="5"/>
  <c r="D16" i="5"/>
  <c r="D15" i="5"/>
  <c r="D14" i="5"/>
  <c r="D13" i="5"/>
  <c r="D12" i="5"/>
  <c r="D10" i="5"/>
  <c r="D9" i="5"/>
  <c r="D8" i="5"/>
  <c r="D7" i="5"/>
  <c r="D6" i="5"/>
  <c r="D108" i="5" l="1"/>
  <c r="D101" i="5"/>
  <c r="D66" i="5"/>
  <c r="D50" i="5"/>
  <c r="D23" i="5"/>
  <c r="D5" i="5"/>
  <c r="D92" i="5"/>
  <c r="D17" i="5"/>
  <c r="D44" i="5"/>
  <c r="D60" i="5"/>
  <c r="D85" i="5"/>
  <c r="D38" i="5"/>
  <c r="D54" i="5"/>
  <c r="D78" i="5"/>
  <c r="D11" i="5"/>
  <c r="D31" i="5"/>
  <c r="D71" i="5"/>
  <c r="H6" i="4"/>
  <c r="AC6" i="4" l="1"/>
  <c r="Z6" i="4"/>
  <c r="W6" i="4"/>
  <c r="T6" i="4"/>
  <c r="Q6" i="4"/>
  <c r="N6" i="4"/>
  <c r="K6" i="4"/>
  <c r="H35" i="4"/>
  <c r="I7" i="4"/>
  <c r="L7" i="4"/>
  <c r="O7" i="4"/>
  <c r="U7" i="4"/>
  <c r="X7" i="4"/>
  <c r="AA7" i="4"/>
  <c r="AD7" i="4"/>
  <c r="AG7" i="4"/>
  <c r="AJ7" i="4"/>
  <c r="AM7" i="4"/>
  <c r="AP7" i="4"/>
  <c r="I8" i="4"/>
  <c r="L8" i="4"/>
  <c r="O8" i="4"/>
  <c r="R8" i="4"/>
  <c r="U8" i="4"/>
  <c r="X8" i="4"/>
  <c r="AA8" i="4"/>
  <c r="AD8" i="4"/>
  <c r="AG8" i="4"/>
  <c r="AJ8" i="4"/>
  <c r="AM8" i="4"/>
  <c r="AP8" i="4"/>
  <c r="I9" i="4"/>
  <c r="L9" i="4"/>
  <c r="O9" i="4"/>
  <c r="R9" i="4"/>
  <c r="U9" i="4"/>
  <c r="X9" i="4"/>
  <c r="AA9" i="4"/>
  <c r="AD9" i="4"/>
  <c r="AG9" i="4"/>
  <c r="AJ9" i="4"/>
  <c r="AM9" i="4"/>
  <c r="AP9" i="4"/>
  <c r="I10" i="4"/>
  <c r="L10" i="4"/>
  <c r="O10" i="4"/>
  <c r="R10" i="4"/>
  <c r="U10" i="4"/>
  <c r="X10" i="4"/>
  <c r="AA10" i="4"/>
  <c r="AD10" i="4"/>
  <c r="AG10" i="4"/>
  <c r="AJ10" i="4"/>
  <c r="AM10" i="4"/>
  <c r="AP10" i="4"/>
  <c r="I11" i="4"/>
  <c r="L11" i="4"/>
  <c r="O11" i="4"/>
  <c r="R11" i="4"/>
  <c r="U11" i="4"/>
  <c r="X11" i="4"/>
  <c r="AA11" i="4"/>
  <c r="AD11" i="4"/>
  <c r="AG11" i="4"/>
  <c r="AJ11" i="4"/>
  <c r="AM11" i="4"/>
  <c r="AP11" i="4"/>
  <c r="I12" i="4"/>
  <c r="L12" i="4"/>
  <c r="O12" i="4"/>
  <c r="R12" i="4"/>
  <c r="U12" i="4"/>
  <c r="X12" i="4"/>
  <c r="AA12" i="4"/>
  <c r="AD12" i="4"/>
  <c r="AG12" i="4"/>
  <c r="AJ12" i="4"/>
  <c r="AM12" i="4"/>
  <c r="AP12" i="4"/>
  <c r="I14" i="4"/>
  <c r="O14" i="4"/>
  <c r="U14" i="4"/>
  <c r="X14" i="4"/>
  <c r="AA14" i="4"/>
  <c r="AD14" i="4"/>
  <c r="AG14" i="4"/>
  <c r="AJ14" i="4"/>
  <c r="AM14" i="4"/>
  <c r="AP14" i="4"/>
  <c r="I15" i="4"/>
  <c r="O15" i="4"/>
  <c r="R15" i="4"/>
  <c r="U15" i="4"/>
  <c r="X15" i="4"/>
  <c r="AA15" i="4"/>
  <c r="AD15" i="4"/>
  <c r="AG15" i="4"/>
  <c r="AJ15" i="4"/>
  <c r="AM15" i="4"/>
  <c r="AP15" i="4"/>
  <c r="I18" i="4"/>
  <c r="L18" i="4"/>
  <c r="O18" i="4"/>
  <c r="R18" i="4"/>
  <c r="U18" i="4"/>
  <c r="X18" i="4"/>
  <c r="AA18" i="4"/>
  <c r="AD18" i="4"/>
  <c r="AG18" i="4"/>
  <c r="AJ18" i="4"/>
  <c r="AM18" i="4"/>
  <c r="AP18" i="4"/>
  <c r="I19" i="4"/>
  <c r="L19" i="4"/>
  <c r="O19" i="4"/>
  <c r="R19" i="4"/>
  <c r="U19" i="4"/>
  <c r="X19" i="4"/>
  <c r="AA19" i="4"/>
  <c r="AD19" i="4"/>
  <c r="AG19" i="4"/>
  <c r="AJ19" i="4"/>
  <c r="AM19" i="4"/>
  <c r="AP19" i="4"/>
  <c r="I20" i="4"/>
  <c r="L20" i="4"/>
  <c r="O20" i="4"/>
  <c r="R20" i="4"/>
  <c r="U20" i="4"/>
  <c r="X20" i="4"/>
  <c r="AA20" i="4"/>
  <c r="AG20" i="4"/>
  <c r="AJ20" i="4"/>
  <c r="AM20" i="4"/>
  <c r="AP20" i="4"/>
  <c r="I21" i="4"/>
  <c r="L21" i="4"/>
  <c r="O21" i="4"/>
  <c r="R21" i="4"/>
  <c r="U21" i="4"/>
  <c r="X21" i="4"/>
  <c r="AA21" i="4"/>
  <c r="AD21" i="4"/>
  <c r="AG21" i="4"/>
  <c r="AJ21" i="4"/>
  <c r="AM21" i="4"/>
  <c r="AP21" i="4"/>
  <c r="I22" i="4"/>
  <c r="L22" i="4"/>
  <c r="O22" i="4"/>
  <c r="R22" i="4"/>
  <c r="U22" i="4"/>
  <c r="X22" i="4"/>
  <c r="AA22" i="4"/>
  <c r="AD22" i="4"/>
  <c r="AG22" i="4"/>
  <c r="AJ22" i="4"/>
  <c r="AM22" i="4"/>
  <c r="AP22" i="4"/>
  <c r="I23" i="4"/>
  <c r="L23" i="4"/>
  <c r="O23" i="4"/>
  <c r="U23" i="4"/>
  <c r="X23" i="4"/>
  <c r="AA23" i="4"/>
  <c r="AD23" i="4"/>
  <c r="AG23" i="4"/>
  <c r="AJ23" i="4"/>
  <c r="AM23" i="4"/>
  <c r="AP23" i="4"/>
  <c r="I24" i="4"/>
  <c r="L24" i="4"/>
  <c r="O24" i="4"/>
  <c r="U24" i="4"/>
  <c r="X24" i="4"/>
  <c r="AA24" i="4"/>
  <c r="AG24" i="4"/>
  <c r="AJ24" i="4"/>
  <c r="AM24" i="4"/>
  <c r="AP24" i="4"/>
  <c r="I25" i="4"/>
  <c r="L25" i="4"/>
  <c r="O25" i="4"/>
  <c r="R25" i="4"/>
  <c r="U25" i="4"/>
  <c r="X25" i="4"/>
  <c r="AA25" i="4"/>
  <c r="AD25" i="4"/>
  <c r="AG25" i="4"/>
  <c r="AJ25" i="4"/>
  <c r="AM25" i="4"/>
  <c r="AP25" i="4"/>
  <c r="I26" i="4"/>
  <c r="L26" i="4"/>
  <c r="O26" i="4"/>
  <c r="R26" i="4"/>
  <c r="U26" i="4"/>
  <c r="X26" i="4"/>
  <c r="AA26" i="4"/>
  <c r="AD26" i="4"/>
  <c r="AG26" i="4"/>
  <c r="AJ26" i="4"/>
  <c r="AM26" i="4"/>
  <c r="AP26" i="4"/>
  <c r="I27" i="4"/>
  <c r="L27" i="4"/>
  <c r="O27" i="4"/>
  <c r="R27" i="4"/>
  <c r="U27" i="4"/>
  <c r="X27" i="4"/>
  <c r="AA27" i="4"/>
  <c r="AD27" i="4"/>
  <c r="AG27" i="4"/>
  <c r="AJ27" i="4"/>
  <c r="AM27" i="4"/>
  <c r="AP27" i="4"/>
  <c r="I28" i="4"/>
  <c r="L28" i="4"/>
  <c r="O28" i="4"/>
  <c r="R28" i="4"/>
  <c r="U28" i="4"/>
  <c r="X28" i="4"/>
  <c r="AA28" i="4"/>
  <c r="AG28" i="4"/>
  <c r="AJ28" i="4"/>
  <c r="AM28" i="4"/>
  <c r="AP28" i="4"/>
  <c r="I29" i="4"/>
  <c r="L29" i="4"/>
  <c r="O29" i="4"/>
  <c r="R29" i="4"/>
  <c r="U29" i="4"/>
  <c r="X29" i="4"/>
  <c r="AA29" i="4"/>
  <c r="AD29" i="4"/>
  <c r="AG29" i="4"/>
  <c r="AJ29" i="4"/>
  <c r="AM29" i="4"/>
  <c r="AP29" i="4"/>
  <c r="I30" i="4"/>
  <c r="L30" i="4"/>
  <c r="O30" i="4"/>
  <c r="R30" i="4"/>
  <c r="U30" i="4"/>
  <c r="X30" i="4"/>
  <c r="AA30" i="4"/>
  <c r="AG30" i="4"/>
  <c r="AJ30" i="4"/>
  <c r="AM30" i="4"/>
  <c r="AP30" i="4"/>
  <c r="I31" i="4"/>
  <c r="L31" i="4"/>
  <c r="O31" i="4"/>
  <c r="R31" i="4"/>
  <c r="U31" i="4"/>
  <c r="X31" i="4"/>
  <c r="AA31" i="4"/>
  <c r="AD31" i="4"/>
  <c r="AG31" i="4"/>
  <c r="AJ31" i="4"/>
  <c r="AM31" i="4"/>
  <c r="AP31" i="4"/>
  <c r="I32" i="4"/>
  <c r="L32" i="4"/>
  <c r="O32" i="4"/>
  <c r="R32" i="4"/>
  <c r="U32" i="4"/>
  <c r="X32" i="4"/>
  <c r="AA32" i="4"/>
  <c r="AD32" i="4"/>
  <c r="AG32" i="4"/>
  <c r="AJ32" i="4"/>
  <c r="AM32" i="4"/>
  <c r="AP32" i="4"/>
  <c r="I33" i="4"/>
  <c r="L33" i="4"/>
  <c r="O33" i="4"/>
  <c r="R33" i="4"/>
  <c r="U33" i="4"/>
  <c r="X33" i="4"/>
  <c r="AA33" i="4"/>
  <c r="AD33" i="4"/>
  <c r="AG33" i="4"/>
  <c r="AJ33" i="4"/>
  <c r="AM33" i="4"/>
  <c r="AP33" i="4"/>
  <c r="I34" i="4"/>
  <c r="L34" i="4"/>
  <c r="O34" i="4"/>
  <c r="R34" i="4"/>
  <c r="U34" i="4"/>
  <c r="X34" i="4"/>
  <c r="AA34" i="4"/>
  <c r="AD34" i="4"/>
  <c r="AG34" i="4"/>
  <c r="AJ34" i="4"/>
  <c r="AM34" i="4"/>
  <c r="AP34" i="4"/>
  <c r="AU34" i="4" l="1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5" i="4"/>
  <c r="AU14" i="4"/>
  <c r="AU12" i="4"/>
  <c r="AU11" i="4"/>
  <c r="AU10" i="4"/>
  <c r="AU9" i="4"/>
  <c r="AU8" i="4"/>
  <c r="AU7" i="4"/>
  <c r="AU6" i="4" l="1"/>
  <c r="E13" i="4"/>
  <c r="E6" i="4"/>
  <c r="E35" i="4" l="1"/>
  <c r="K35" i="4"/>
  <c r="AV11" i="4" l="1"/>
  <c r="AV9" i="4"/>
  <c r="AV7" i="4"/>
  <c r="AS12" i="4"/>
  <c r="AS11" i="4"/>
  <c r="AS10" i="4"/>
  <c r="AS9" i="4"/>
  <c r="AS8" i="4"/>
  <c r="AS7" i="4"/>
  <c r="AV8" i="4" l="1"/>
  <c r="AV10" i="4"/>
  <c r="AV12" i="4"/>
  <c r="L72" i="5" l="1"/>
  <c r="L73" i="5"/>
  <c r="L74" i="5"/>
  <c r="L75" i="5"/>
  <c r="L76" i="5"/>
  <c r="L77" i="5"/>
  <c r="R112" i="5" l="1"/>
  <c r="O112" i="5"/>
  <c r="R111" i="5"/>
  <c r="O111" i="5"/>
  <c r="R110" i="5"/>
  <c r="O110" i="5"/>
  <c r="R109" i="5"/>
  <c r="O109" i="5"/>
  <c r="L109" i="5"/>
  <c r="R107" i="5"/>
  <c r="O107" i="5"/>
  <c r="L107" i="5"/>
  <c r="R106" i="5"/>
  <c r="O106" i="5"/>
  <c r="L106" i="5"/>
  <c r="R105" i="5"/>
  <c r="O105" i="5"/>
  <c r="L105" i="5"/>
  <c r="R104" i="5"/>
  <c r="O104" i="5"/>
  <c r="R103" i="5"/>
  <c r="O103" i="5"/>
  <c r="L103" i="5"/>
  <c r="R102" i="5"/>
  <c r="O102" i="5"/>
  <c r="L102" i="5"/>
  <c r="R100" i="5"/>
  <c r="O100" i="5"/>
  <c r="L100" i="5"/>
  <c r="R99" i="5"/>
  <c r="O99" i="5"/>
  <c r="L99" i="5"/>
  <c r="R98" i="5"/>
  <c r="O98" i="5"/>
  <c r="L98" i="5"/>
  <c r="R97" i="5"/>
  <c r="O97" i="5"/>
  <c r="R96" i="5"/>
  <c r="O96" i="5"/>
  <c r="L96" i="5"/>
  <c r="R95" i="5"/>
  <c r="O95" i="5"/>
  <c r="R94" i="5"/>
  <c r="O94" i="5"/>
  <c r="L94" i="5"/>
  <c r="R93" i="5"/>
  <c r="O93" i="5"/>
  <c r="L93" i="5"/>
  <c r="R92" i="5"/>
  <c r="R91" i="5"/>
  <c r="O91" i="5"/>
  <c r="L91" i="5"/>
  <c r="R90" i="5"/>
  <c r="O90" i="5"/>
  <c r="L90" i="5"/>
  <c r="R89" i="5"/>
  <c r="O89" i="5"/>
  <c r="L89" i="5"/>
  <c r="R88" i="5"/>
  <c r="O88" i="5"/>
  <c r="L88" i="5"/>
  <c r="R87" i="5"/>
  <c r="O87" i="5"/>
  <c r="L87" i="5"/>
  <c r="R86" i="5"/>
  <c r="O86" i="5"/>
  <c r="L86" i="5"/>
  <c r="R85" i="5"/>
  <c r="O85" i="5"/>
  <c r="L85" i="5"/>
  <c r="R84" i="5"/>
  <c r="O84" i="5"/>
  <c r="L84" i="5"/>
  <c r="R83" i="5"/>
  <c r="O83" i="5"/>
  <c r="R82" i="5"/>
  <c r="O82" i="5"/>
  <c r="L82" i="5"/>
  <c r="R81" i="5"/>
  <c r="O81" i="5"/>
  <c r="R80" i="5"/>
  <c r="O80" i="5"/>
  <c r="L80" i="5"/>
  <c r="R79" i="5"/>
  <c r="O79" i="5"/>
  <c r="L79" i="5"/>
  <c r="L78" i="5"/>
  <c r="R77" i="5"/>
  <c r="O77" i="5"/>
  <c r="R76" i="5"/>
  <c r="O76" i="5"/>
  <c r="R75" i="5"/>
  <c r="O75" i="5"/>
  <c r="R74" i="5"/>
  <c r="O74" i="5"/>
  <c r="R73" i="5"/>
  <c r="O73" i="5"/>
  <c r="R72" i="5"/>
  <c r="O72" i="5"/>
  <c r="R71" i="5"/>
  <c r="L71" i="5"/>
  <c r="R70" i="5"/>
  <c r="O70" i="5"/>
  <c r="L70" i="5"/>
  <c r="R69" i="5"/>
  <c r="O69" i="5"/>
  <c r="L69" i="5"/>
  <c r="R68" i="5"/>
  <c r="O68" i="5"/>
  <c r="L68" i="5"/>
  <c r="R67" i="5"/>
  <c r="O67" i="5"/>
  <c r="L67" i="5"/>
  <c r="L66" i="5"/>
  <c r="R65" i="5"/>
  <c r="O65" i="5"/>
  <c r="L65" i="5"/>
  <c r="R64" i="5"/>
  <c r="O64" i="5"/>
  <c r="L64" i="5"/>
  <c r="R63" i="5"/>
  <c r="O63" i="5"/>
  <c r="L63" i="5"/>
  <c r="R62" i="5"/>
  <c r="O62" i="5"/>
  <c r="L62" i="5"/>
  <c r="R61" i="5"/>
  <c r="O61" i="5"/>
  <c r="L61" i="5"/>
  <c r="L60" i="5"/>
  <c r="R59" i="5"/>
  <c r="O59" i="5"/>
  <c r="L59" i="5"/>
  <c r="R58" i="5"/>
  <c r="O58" i="5"/>
  <c r="L58" i="5"/>
  <c r="R57" i="5"/>
  <c r="O57" i="5"/>
  <c r="L57" i="5"/>
  <c r="R56" i="5"/>
  <c r="O56" i="5"/>
  <c r="L56" i="5"/>
  <c r="R55" i="5"/>
  <c r="O55" i="5"/>
  <c r="O54" i="5"/>
  <c r="L54" i="5"/>
  <c r="R52" i="5"/>
  <c r="O52" i="5"/>
  <c r="L52" i="5"/>
  <c r="R53" i="5"/>
  <c r="O53" i="5"/>
  <c r="R51" i="5"/>
  <c r="O51" i="5"/>
  <c r="L51" i="5"/>
  <c r="L50" i="5"/>
  <c r="R49" i="5"/>
  <c r="O49" i="5"/>
  <c r="R48" i="5"/>
  <c r="O48" i="5"/>
  <c r="R47" i="5"/>
  <c r="O47" i="5"/>
  <c r="L47" i="5"/>
  <c r="R46" i="5"/>
  <c r="O46" i="5"/>
  <c r="L46" i="5"/>
  <c r="R45" i="5"/>
  <c r="O45" i="5"/>
  <c r="L44" i="5"/>
  <c r="R43" i="5"/>
  <c r="O43" i="5"/>
  <c r="R42" i="5"/>
  <c r="O42" i="5"/>
  <c r="L42" i="5"/>
  <c r="R41" i="5"/>
  <c r="O41" i="5"/>
  <c r="L41" i="5"/>
  <c r="R40" i="5"/>
  <c r="O40" i="5"/>
  <c r="R39" i="5"/>
  <c r="O39" i="5"/>
  <c r="L39" i="5"/>
  <c r="R37" i="5"/>
  <c r="O37" i="5"/>
  <c r="L37" i="5"/>
  <c r="R36" i="5"/>
  <c r="O36" i="5"/>
  <c r="L36" i="5"/>
  <c r="R35" i="5"/>
  <c r="O35" i="5"/>
  <c r="L35" i="5"/>
  <c r="R34" i="5"/>
  <c r="O34" i="5"/>
  <c r="L34" i="5"/>
  <c r="R33" i="5"/>
  <c r="O33" i="5"/>
  <c r="L33" i="5"/>
  <c r="R32" i="5"/>
  <c r="O32" i="5"/>
  <c r="L31" i="5"/>
  <c r="R30" i="5"/>
  <c r="O30" i="5"/>
  <c r="R29" i="5"/>
  <c r="O29" i="5"/>
  <c r="R28" i="5"/>
  <c r="O28" i="5"/>
  <c r="L28" i="5"/>
  <c r="R27" i="5"/>
  <c r="O27" i="5"/>
  <c r="R26" i="5"/>
  <c r="O26" i="5"/>
  <c r="R25" i="5"/>
  <c r="O25" i="5"/>
  <c r="L25" i="5"/>
  <c r="R24" i="5"/>
  <c r="O24" i="5"/>
  <c r="L24" i="5"/>
  <c r="R23" i="5"/>
  <c r="R22" i="5"/>
  <c r="O22" i="5"/>
  <c r="R21" i="5"/>
  <c r="O21" i="5"/>
  <c r="L21" i="5"/>
  <c r="R20" i="5"/>
  <c r="O20" i="5"/>
  <c r="L20" i="5"/>
  <c r="R19" i="5"/>
  <c r="O19" i="5"/>
  <c r="R18" i="5"/>
  <c r="O18" i="5"/>
  <c r="R16" i="5"/>
  <c r="O16" i="5"/>
  <c r="L16" i="5"/>
  <c r="R15" i="5"/>
  <c r="O15" i="5"/>
  <c r="L15" i="5"/>
  <c r="R14" i="5"/>
  <c r="O14" i="5"/>
  <c r="L14" i="5"/>
  <c r="R13" i="5"/>
  <c r="O13" i="5"/>
  <c r="R12" i="5"/>
  <c r="O12" i="5"/>
  <c r="L12" i="5"/>
  <c r="L11" i="5"/>
  <c r="R10" i="5"/>
  <c r="O10" i="5"/>
  <c r="L10" i="5"/>
  <c r="R9" i="5"/>
  <c r="O9" i="5"/>
  <c r="L9" i="5"/>
  <c r="R8" i="5"/>
  <c r="O8" i="5"/>
  <c r="L8" i="5"/>
  <c r="R7" i="5"/>
  <c r="O7" i="5"/>
  <c r="R6" i="5"/>
  <c r="O6" i="5"/>
  <c r="R4" i="5"/>
  <c r="O4" i="5"/>
  <c r="L4" i="5"/>
  <c r="AV34" i="4"/>
  <c r="AS34" i="4"/>
  <c r="AV33" i="4"/>
  <c r="AS33" i="4"/>
  <c r="AV32" i="4"/>
  <c r="F32" i="4"/>
  <c r="AV31" i="4"/>
  <c r="AS31" i="4"/>
  <c r="AV30" i="4"/>
  <c r="AS30" i="4"/>
  <c r="AV29" i="4"/>
  <c r="AS29" i="4"/>
  <c r="AV28" i="4"/>
  <c r="AS28" i="4"/>
  <c r="AV27" i="4"/>
  <c r="AS27" i="4"/>
  <c r="AV26" i="4"/>
  <c r="AS26" i="4"/>
  <c r="AV25" i="4"/>
  <c r="AS25" i="4"/>
  <c r="AV24" i="4"/>
  <c r="AS24" i="4"/>
  <c r="AV23" i="4"/>
  <c r="AS23" i="4"/>
  <c r="AV22" i="4"/>
  <c r="AS22" i="4"/>
  <c r="AV21" i="4"/>
  <c r="AS21" i="4"/>
  <c r="AV20" i="4"/>
  <c r="AS20" i="4"/>
  <c r="AV19" i="4"/>
  <c r="AS19" i="4"/>
  <c r="AV18" i="4"/>
  <c r="AS18" i="4"/>
  <c r="AV15" i="4"/>
  <c r="AS15" i="4"/>
  <c r="AV14" i="4"/>
  <c r="AS14" i="4"/>
  <c r="AJ13" i="4"/>
  <c r="AA13" i="4"/>
  <c r="X13" i="4"/>
  <c r="AB35" i="4"/>
  <c r="Z35" i="4"/>
  <c r="U6" i="4"/>
  <c r="O6" i="4"/>
  <c r="I6" i="4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H35" i="4" l="1"/>
  <c r="J35" i="4"/>
  <c r="S35" i="4"/>
  <c r="M35" i="4"/>
  <c r="AD6" i="4"/>
  <c r="G35" i="4"/>
  <c r="I35" i="4" s="1"/>
  <c r="V35" i="4"/>
  <c r="Y35" i="4"/>
  <c r="AA35" i="4" s="1"/>
  <c r="W35" i="4"/>
  <c r="O50" i="5"/>
  <c r="L101" i="5"/>
  <c r="AP6" i="4"/>
  <c r="L13" i="4"/>
  <c r="AL35" i="4"/>
  <c r="X6" i="4"/>
  <c r="O60" i="5"/>
  <c r="R38" i="5"/>
  <c r="O31" i="5"/>
  <c r="L6" i="4"/>
  <c r="R54" i="5"/>
  <c r="O11" i="5"/>
  <c r="O5" i="5"/>
  <c r="R44" i="5"/>
  <c r="R78" i="5"/>
  <c r="O108" i="5"/>
  <c r="AQ35" i="4"/>
  <c r="AS6" i="4"/>
  <c r="AP13" i="4"/>
  <c r="AN35" i="4"/>
  <c r="AM13" i="4"/>
  <c r="AK35" i="4"/>
  <c r="AE35" i="4"/>
  <c r="D6" i="4"/>
  <c r="AD13" i="4"/>
  <c r="F19" i="4"/>
  <c r="F23" i="4"/>
  <c r="F21" i="4"/>
  <c r="F33" i="4"/>
  <c r="F18" i="4"/>
  <c r="F34" i="4"/>
  <c r="F15" i="4"/>
  <c r="F20" i="4"/>
  <c r="F26" i="4"/>
  <c r="F27" i="4"/>
  <c r="F24" i="4"/>
  <c r="F28" i="4"/>
  <c r="F29" i="4"/>
  <c r="F31" i="4"/>
  <c r="F25" i="4"/>
  <c r="F30" i="4"/>
  <c r="D13" i="4"/>
  <c r="F22" i="4"/>
  <c r="P35" i="4"/>
  <c r="R6" i="4"/>
  <c r="AI35" i="4"/>
  <c r="AJ6" i="4"/>
  <c r="AA6" i="4"/>
  <c r="AM6" i="4"/>
  <c r="Q35" i="4"/>
  <c r="AO35" i="4"/>
  <c r="N35" i="4"/>
  <c r="T35" i="4"/>
  <c r="L108" i="5"/>
  <c r="R11" i="5"/>
  <c r="R17" i="5"/>
  <c r="O44" i="5"/>
  <c r="R50" i="5"/>
  <c r="O66" i="5"/>
  <c r="R5" i="5"/>
  <c r="O71" i="5"/>
  <c r="R101" i="5"/>
  <c r="R108" i="5"/>
  <c r="O17" i="5"/>
  <c r="R60" i="5"/>
  <c r="R66" i="5"/>
  <c r="R31" i="5"/>
  <c r="O101" i="5"/>
  <c r="O92" i="5"/>
  <c r="O78" i="5"/>
  <c r="O38" i="5"/>
  <c r="O23" i="5"/>
  <c r="AS13" i="4"/>
  <c r="AR35" i="4"/>
  <c r="AC35" i="4"/>
  <c r="AD35" i="4" s="1"/>
  <c r="U13" i="4"/>
  <c r="R13" i="4"/>
  <c r="O13" i="4"/>
  <c r="I13" i="4"/>
  <c r="U35" i="4" l="1"/>
  <c r="AJ35" i="4"/>
  <c r="X35" i="4"/>
  <c r="O35" i="4"/>
  <c r="D35" i="4"/>
  <c r="AP35" i="4"/>
  <c r="L35" i="4"/>
  <c r="AM35" i="4"/>
  <c r="AS35" i="4"/>
  <c r="AT35" i="4"/>
  <c r="R35" i="4"/>
  <c r="R113" i="5"/>
  <c r="D113" i="5"/>
  <c r="F10" i="4" l="1"/>
  <c r="F8" i="4"/>
  <c r="F9" i="4"/>
  <c r="F12" i="4"/>
  <c r="F11" i="4" l="1"/>
  <c r="F7" i="4"/>
  <c r="AG6" i="4" l="1"/>
  <c r="F6" i="4"/>
  <c r="AV6" i="4" l="1"/>
  <c r="F13" i="4"/>
  <c r="AU35" i="4" l="1"/>
  <c r="AV35" i="4" s="1"/>
  <c r="AG13" i="4"/>
  <c r="AF35" i="4"/>
  <c r="AG35" i="4" s="1"/>
  <c r="F14" i="4"/>
  <c r="L32" i="5"/>
  <c r="L38" i="5"/>
  <c r="L92" i="5"/>
  <c r="L30" i="5"/>
  <c r="L29" i="5"/>
  <c r="L40" i="5"/>
  <c r="L95" i="5"/>
  <c r="L43" i="5"/>
  <c r="L18" i="5"/>
  <c r="L97" i="5"/>
  <c r="L7" i="5"/>
  <c r="L19" i="5"/>
  <c r="L83" i="5"/>
  <c r="L13" i="5"/>
  <c r="L6" i="5"/>
  <c r="L5" i="5"/>
  <c r="AV13" i="4" l="1"/>
  <c r="F35" i="4"/>
  <c r="F104" i="5"/>
  <c r="L22" i="5" l="1"/>
  <c r="L17" i="5"/>
  <c r="L26" i="5"/>
  <c r="L23" i="5" l="1"/>
  <c r="L113" i="5"/>
  <c r="L81" i="5"/>
  <c r="O113" i="5" l="1"/>
  <c r="I31" i="5"/>
  <c r="I5" i="5"/>
  <c r="I44" i="5"/>
  <c r="F49" i="5"/>
  <c r="F19" i="5"/>
  <c r="F84" i="5"/>
  <c r="F21" i="5"/>
  <c r="F99" i="5"/>
  <c r="F65" i="5"/>
  <c r="F28" i="5"/>
  <c r="F68" i="5"/>
  <c r="F110" i="5"/>
  <c r="F8" i="5"/>
  <c r="F97" i="5"/>
  <c r="F51" i="5"/>
  <c r="F67" i="5"/>
  <c r="I78" i="5"/>
  <c r="I101" i="5"/>
  <c r="I66" i="5"/>
  <c r="F87" i="5"/>
  <c r="F47" i="5"/>
  <c r="I103" i="5"/>
  <c r="F103" i="5"/>
  <c r="I25" i="5"/>
  <c r="F25" i="5"/>
  <c r="I63" i="5"/>
  <c r="F63" i="5"/>
  <c r="I27" i="5"/>
  <c r="F27" i="5"/>
  <c r="F12" i="5"/>
  <c r="F112" i="5"/>
  <c r="I72" i="5"/>
  <c r="F75" i="5"/>
  <c r="I75" i="5"/>
  <c r="I68" i="5"/>
  <c r="F88" i="5"/>
  <c r="I88" i="5"/>
  <c r="F83" i="5"/>
  <c r="F42" i="5"/>
  <c r="I97" i="5"/>
  <c r="F93" i="5"/>
  <c r="F45" i="5"/>
  <c r="F29" i="5"/>
  <c r="F81" i="5"/>
  <c r="F10" i="5"/>
  <c r="F98" i="5"/>
  <c r="I67" i="5"/>
  <c r="I54" i="5"/>
  <c r="I46" i="5"/>
  <c r="I71" i="5"/>
  <c r="I11" i="5"/>
  <c r="I92" i="5"/>
  <c r="I49" i="5"/>
  <c r="I35" i="5"/>
  <c r="F35" i="5"/>
  <c r="I34" i="5"/>
  <c r="F34" i="5"/>
  <c r="I48" i="5"/>
  <c r="F48" i="5"/>
  <c r="I74" i="5"/>
  <c r="F74" i="5"/>
  <c r="I57" i="5"/>
  <c r="F57" i="5"/>
  <c r="I61" i="5"/>
  <c r="F61" i="5"/>
  <c r="I82" i="5"/>
  <c r="F82" i="5"/>
  <c r="I96" i="5"/>
  <c r="F96" i="5"/>
  <c r="I37" i="5"/>
  <c r="F37" i="5"/>
  <c r="I99" i="5"/>
  <c r="I65" i="5"/>
  <c r="I69" i="5"/>
  <c r="F69" i="5"/>
  <c r="I112" i="5"/>
  <c r="I7" i="5"/>
  <c r="F7" i="5"/>
  <c r="I102" i="5"/>
  <c r="F102" i="5"/>
  <c r="I80" i="5"/>
  <c r="F80" i="5"/>
  <c r="I83" i="5"/>
  <c r="I42" i="5"/>
  <c r="I53" i="5"/>
  <c r="F53" i="5"/>
  <c r="I15" i="5"/>
  <c r="F15" i="5"/>
  <c r="I51" i="5"/>
  <c r="I29" i="5"/>
  <c r="F24" i="5"/>
  <c r="I17" i="5"/>
  <c r="I85" i="5"/>
  <c r="I91" i="5"/>
  <c r="F91" i="5"/>
  <c r="I9" i="5"/>
  <c r="F9" i="5"/>
  <c r="I56" i="5"/>
  <c r="F56" i="5"/>
  <c r="I89" i="5"/>
  <c r="F89" i="5"/>
  <c r="I45" i="5"/>
  <c r="I98" i="5"/>
  <c r="F79" i="5"/>
  <c r="F33" i="5"/>
  <c r="I18" i="5"/>
  <c r="F109" i="5"/>
  <c r="F86" i="5"/>
  <c r="I19" i="5"/>
  <c r="I94" i="5"/>
  <c r="F94" i="5"/>
  <c r="I33" i="5"/>
  <c r="F58" i="5"/>
  <c r="F77" i="5"/>
  <c r="F40" i="5"/>
  <c r="F95" i="5"/>
  <c r="I38" i="5"/>
  <c r="I23" i="5"/>
  <c r="I47" i="5"/>
  <c r="I21" i="5"/>
  <c r="I41" i="5"/>
  <c r="F41" i="5"/>
  <c r="I62" i="5"/>
  <c r="F62" i="5"/>
  <c r="I28" i="5"/>
  <c r="I8" i="5"/>
  <c r="I36" i="5"/>
  <c r="F36" i="5"/>
  <c r="I24" i="5"/>
  <c r="I22" i="5"/>
  <c r="F22" i="5"/>
  <c r="F111" i="5"/>
  <c r="I58" i="5"/>
  <c r="I77" i="5"/>
  <c r="I40" i="5"/>
  <c r="F26" i="5"/>
  <c r="I13" i="5"/>
  <c r="F13" i="5"/>
  <c r="I70" i="5"/>
  <c r="F70" i="5"/>
  <c r="F73" i="5"/>
  <c r="I14" i="5"/>
  <c r="F14" i="5"/>
  <c r="F105" i="5"/>
  <c r="I87" i="5"/>
  <c r="I52" i="5"/>
  <c r="I10" i="5"/>
  <c r="I79" i="5"/>
  <c r="I76" i="5"/>
  <c r="F76" i="5"/>
  <c r="I60" i="5"/>
  <c r="I108" i="5"/>
  <c r="I84" i="5"/>
  <c r="I64" i="5"/>
  <c r="F64" i="5"/>
  <c r="I6" i="5"/>
  <c r="I20" i="5"/>
  <c r="F20" i="5"/>
  <c r="I12" i="5"/>
  <c r="I81" i="5"/>
  <c r="I59" i="5"/>
  <c r="F59" i="5"/>
  <c r="I26" i="5"/>
  <c r="I95" i="5"/>
  <c r="I39" i="5"/>
  <c r="I55" i="5"/>
  <c r="F55" i="5"/>
  <c r="I90" i="5"/>
  <c r="F90" i="5"/>
  <c r="F106" i="5"/>
  <c r="I30" i="5"/>
  <c r="F30" i="5"/>
  <c r="I43" i="5"/>
  <c r="F43" i="5"/>
  <c r="I107" i="5"/>
  <c r="F107" i="5"/>
  <c r="I93" i="5"/>
  <c r="I32" i="5"/>
  <c r="F32" i="5"/>
  <c r="I100" i="5"/>
  <c r="F100" i="5"/>
  <c r="I16" i="5"/>
  <c r="F16" i="5"/>
  <c r="I86" i="5"/>
  <c r="I73" i="5"/>
  <c r="I105" i="5"/>
  <c r="I50" i="5"/>
  <c r="F78" i="5" l="1"/>
  <c r="F108" i="5"/>
  <c r="F44" i="5"/>
  <c r="F71" i="5"/>
  <c r="F50" i="5"/>
  <c r="E113" i="5"/>
  <c r="F17" i="5"/>
  <c r="F46" i="5"/>
  <c r="F5" i="5"/>
  <c r="F72" i="5"/>
  <c r="F54" i="5"/>
  <c r="F31" i="5"/>
  <c r="F38" i="5"/>
  <c r="F52" i="5"/>
  <c r="F39" i="5"/>
  <c r="F101" i="5"/>
  <c r="F92" i="5"/>
  <c r="F6" i="5"/>
  <c r="F18" i="5"/>
  <c r="F23" i="5"/>
  <c r="F60" i="5"/>
  <c r="F66" i="5"/>
  <c r="F85" i="5"/>
  <c r="F11" i="5"/>
  <c r="I113" i="5" l="1"/>
  <c r="I106" i="5"/>
  <c r="I111" i="5"/>
  <c r="I109" i="5"/>
  <c r="I110" i="5"/>
  <c r="F113" i="5" l="1"/>
</calcChain>
</file>

<file path=xl/sharedStrings.xml><?xml version="1.0" encoding="utf-8"?>
<sst xmlns="http://schemas.openxmlformats.org/spreadsheetml/2006/main" count="231" uniqueCount="168">
  <si>
    <t>Итого по бюджетам городских округов</t>
  </si>
  <si>
    <t>Вичуга</t>
  </si>
  <si>
    <t>Кинешма</t>
  </si>
  <si>
    <t>Кохма</t>
  </si>
  <si>
    <t>Итого по бюджетам муниципальных районов</t>
  </si>
  <si>
    <t>Заволжский</t>
  </si>
  <si>
    <t>Ильинский</t>
  </si>
  <si>
    <t>Кинешемский</t>
  </si>
  <si>
    <t>Лежневский</t>
  </si>
  <si>
    <t>Лухский</t>
  </si>
  <si>
    <t>Пестяковский</t>
  </si>
  <si>
    <t>Пучежский</t>
  </si>
  <si>
    <t>Савинский</t>
  </si>
  <si>
    <t>Шуйский</t>
  </si>
  <si>
    <t>Южский</t>
  </si>
  <si>
    <t>Юрьевецкий</t>
  </si>
  <si>
    <t>Недоимка по налогу, взимаемому в связи с применением патентной системы налогообложения</t>
  </si>
  <si>
    <t>Недоимка по налогу на имущество физических лиц</t>
  </si>
  <si>
    <t>Недоимка по земельному налогу</t>
  </si>
  <si>
    <t>Недоимка по налогу на имущество предприятий</t>
  </si>
  <si>
    <t>Недоимка по налогу с продаж</t>
  </si>
  <si>
    <t>Недоимка по прочим отмененным налогам</t>
  </si>
  <si>
    <t>Наименование муниципального образования</t>
  </si>
  <si>
    <t>Задолженность по отмененным налогам  - всего</t>
  </si>
  <si>
    <t>Недоимка по земельному налогу (по обязательствам, возникшим до 1 января 2006 г.)</t>
  </si>
  <si>
    <t>в том числе:</t>
  </si>
  <si>
    <t>А</t>
  </si>
  <si>
    <t>Б</t>
  </si>
  <si>
    <t>В</t>
  </si>
  <si>
    <t>ИТОГО по местным бюджетам</t>
  </si>
  <si>
    <t>ИТОГО по поселениям</t>
  </si>
  <si>
    <t>Хотимльское</t>
  </si>
  <si>
    <t>Холуйское</t>
  </si>
  <si>
    <t>Мугреево-Никольское</t>
  </si>
  <si>
    <t>Семейкинское</t>
  </si>
  <si>
    <t>Перемиловское</t>
  </si>
  <si>
    <t>Остаповское</t>
  </si>
  <si>
    <t>Китовское</t>
  </si>
  <si>
    <t>Введенское</t>
  </si>
  <si>
    <t>Васильевское</t>
  </si>
  <si>
    <t xml:space="preserve">Афанасьевское </t>
  </si>
  <si>
    <t>Широковское</t>
  </si>
  <si>
    <t>Хромцовское</t>
  </si>
  <si>
    <t>Панинское</t>
  </si>
  <si>
    <t>Иванковское</t>
  </si>
  <si>
    <t>Дуляпинское</t>
  </si>
  <si>
    <t>Новогоряновское</t>
  </si>
  <si>
    <t>Морозовское</t>
  </si>
  <si>
    <t>Крапивновское</t>
  </si>
  <si>
    <t>Савинское с.п.</t>
  </si>
  <si>
    <t>Горячевское</t>
  </si>
  <si>
    <t>Воскресенское</t>
  </si>
  <si>
    <t>Вознесенское</t>
  </si>
  <si>
    <t>Архиповское с.п.</t>
  </si>
  <si>
    <t>Филисовское</t>
  </si>
  <si>
    <t>Парское</t>
  </si>
  <si>
    <t>Каминское</t>
  </si>
  <si>
    <t>Родниковское г.п.</t>
  </si>
  <si>
    <t>Итого по бюджетам поселений Родниковского района</t>
  </si>
  <si>
    <t>Сеготское</t>
  </si>
  <si>
    <t>Мортковское</t>
  </si>
  <si>
    <t>Илья-Высоковское</t>
  </si>
  <si>
    <t xml:space="preserve">Затеихинское </t>
  </si>
  <si>
    <t>Рождественское</t>
  </si>
  <si>
    <t>Новское</t>
  </si>
  <si>
    <t>Ингарское</t>
  </si>
  <si>
    <t>Нижнеландеховское</t>
  </si>
  <si>
    <t>Пестяковское г.п.</t>
  </si>
  <si>
    <t>Итого по бюджетам поселений Пестяковского района</t>
  </si>
  <si>
    <t>Тимирязевское</t>
  </si>
  <si>
    <t>Рябовское</t>
  </si>
  <si>
    <t>Порздневское</t>
  </si>
  <si>
    <t>Благовещенское</t>
  </si>
  <si>
    <t>Лухское г.п.</t>
  </si>
  <si>
    <t>Итого по бюджетам поселений Лухского района</t>
  </si>
  <si>
    <t>Ново-Горкинское</t>
  </si>
  <si>
    <t>Лежневское с.п.</t>
  </si>
  <si>
    <t>Подозерское</t>
  </si>
  <si>
    <t>Писцовское</t>
  </si>
  <si>
    <t>Октябрьское</t>
  </si>
  <si>
    <t>Новоусадебское</t>
  </si>
  <si>
    <t xml:space="preserve">Марковское </t>
  </si>
  <si>
    <t>Шилекшинское</t>
  </si>
  <si>
    <t>Решемское</t>
  </si>
  <si>
    <t>Луговское</t>
  </si>
  <si>
    <t>Ласкарихинское</t>
  </si>
  <si>
    <t>Горковское</t>
  </si>
  <si>
    <t>Батмановское</t>
  </si>
  <si>
    <t>Исаевское</t>
  </si>
  <si>
    <t>Ивашевское</t>
  </si>
  <si>
    <t>Аньковское</t>
  </si>
  <si>
    <t>Ильинское г.п.</t>
  </si>
  <si>
    <t>Итого по бюджетам поселений Ильинского района</t>
  </si>
  <si>
    <t>Междуреченское</t>
  </si>
  <si>
    <t>Сосневское</t>
  </si>
  <si>
    <t>Дмитриевское</t>
  </si>
  <si>
    <t>Волжское</t>
  </si>
  <si>
    <t>Шекшовское</t>
  </si>
  <si>
    <t xml:space="preserve">Новоселковское </t>
  </si>
  <si>
    <t>Петровское г.п.</t>
  </si>
  <si>
    <t>Гаврилово-Посадское г.п.</t>
  </si>
  <si>
    <t>Итого по бюджетам поселений Гаврилово-Посадского района</t>
  </si>
  <si>
    <t>Темп роста (снижения), %</t>
  </si>
  <si>
    <t>Заволжское г.п.</t>
  </si>
  <si>
    <t>Юрьевецкое г.п.</t>
  </si>
  <si>
    <t>Итого по бюджетам поселений Юрьевецкого района</t>
  </si>
  <si>
    <t>Южское г.п.</t>
  </si>
  <si>
    <t>Итого по бюджетам поселений Южского района</t>
  </si>
  <si>
    <t>Колобовское г.п.</t>
  </si>
  <si>
    <t>Итого по бюджетам поселений Шуйского района</t>
  </si>
  <si>
    <t>Итого по бюджетам поселений Фурмановского района</t>
  </si>
  <si>
    <t>Савинское г.п.</t>
  </si>
  <si>
    <t>Итого по бюджетам поселений Савинского района</t>
  </si>
  <si>
    <t>Итого по бюджетам поселений Пучежского района</t>
  </si>
  <si>
    <t>Плесское г.п.</t>
  </si>
  <si>
    <t>Итого по бюджетам поселений Приволжского района</t>
  </si>
  <si>
    <t>Итого по бюджетам поселений Лежневского района</t>
  </si>
  <si>
    <t>Наволокское г.п.</t>
  </si>
  <si>
    <t>Итого по бюджетам поселений Кинешемского района</t>
  </si>
  <si>
    <t>Итого по бюджетам поселений Заволжского района</t>
  </si>
  <si>
    <t>Родниковский</t>
  </si>
  <si>
    <t>Сабиновское сп</t>
  </si>
  <si>
    <t>Шилыковское сп</t>
  </si>
  <si>
    <t>Пестяковское сп</t>
  </si>
  <si>
    <t>Новоклязьминское сп</t>
  </si>
  <si>
    <t xml:space="preserve">Елнатское сп </t>
  </si>
  <si>
    <t>Михайловское сп</t>
  </si>
  <si>
    <t>Соболевское сп</t>
  </si>
  <si>
    <t>Итого по бюджетам поселений  Комсомольского района</t>
  </si>
  <si>
    <t>Лежневское г.п.</t>
  </si>
  <si>
    <t>Тейково</t>
  </si>
  <si>
    <t>Большеклочковское</t>
  </si>
  <si>
    <t>Гаврилово-Посадский</t>
  </si>
  <si>
    <t>Комсомольский</t>
  </si>
  <si>
    <t>Комсомольское г.п.</t>
  </si>
  <si>
    <t>Приволжское г.п.</t>
  </si>
  <si>
    <t>Нерльское г.п.</t>
  </si>
  <si>
    <t>Фурмановское г.п.</t>
  </si>
  <si>
    <t>Тейковский</t>
  </si>
  <si>
    <t>Итого по бюджетам поселений Тейковского района</t>
  </si>
  <si>
    <t>Недоимка по ЕСХН</t>
  </si>
  <si>
    <t>Талицко-Мугреевское сп</t>
  </si>
  <si>
    <t>Фурмановский</t>
  </si>
  <si>
    <t>Приволжский</t>
  </si>
  <si>
    <t>Шуя</t>
  </si>
  <si>
    <t>Иваново</t>
  </si>
  <si>
    <t>Осановецкое</t>
  </si>
  <si>
    <t>Щенниковское</t>
  </si>
  <si>
    <t>Пучежское г.п.</t>
  </si>
  <si>
    <t>Новолеушинское</t>
  </si>
  <si>
    <t>Недоимка по НДФЛ</t>
  </si>
  <si>
    <t>Недоимка по ЕНВД</t>
  </si>
  <si>
    <r>
      <t>Недоимка по налогам и сборам всего,</t>
    </r>
    <r>
      <rPr>
        <sz val="12"/>
        <rFont val="Times New Roman"/>
        <family val="1"/>
        <charset val="204"/>
      </rPr>
      <t xml:space="preserve"> тыс. рублей</t>
    </r>
  </si>
  <si>
    <t>Недоимка по прочим налогам (НДПИ, госпошлина)</t>
  </si>
  <si>
    <t>Недоимка по налогам и сборам всего</t>
  </si>
  <si>
    <t>Недоимка по налогу на прибыль организаций, зачислявшийся до 1 января 2006 г.</t>
  </si>
  <si>
    <t>Недоимка по земельному налогу*</t>
  </si>
  <si>
    <t>* с учетом задолженности по земельному налогу по обязательствам возникшим до 1 января 2006 года</t>
  </si>
  <si>
    <t>Недоимка по налогу, взимаемому в связи с применением УСНО</t>
  </si>
  <si>
    <t>Сведения о динамике недоимки по налогам и сборам в бюджеты городских округов и муниципальных районов Ивановской области по состоянию на 01.04.2026 года (тыс.руб.)</t>
  </si>
  <si>
    <t>на 01.04.2026</t>
  </si>
  <si>
    <t xml:space="preserve">Сведения о динамике недоимки по налогам и сборам в бюджеты поселений по состоянию на 01.04.2026 г.(тыс.руб) </t>
  </si>
  <si>
    <t>Верхнеландеховский МО*</t>
  </si>
  <si>
    <t>Вичугский МО*</t>
  </si>
  <si>
    <t>Ивановский МО*</t>
  </si>
  <si>
    <t>Палехский МО*</t>
  </si>
  <si>
    <t>*недоимка по муниципальным округам на 01.01.2025 год указана с учетом недоимки по поселениям, входящим в данные муниципальные образования</t>
  </si>
  <si>
    <t>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</si>
</sst>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-* #,##0.0_р_._-;\-* #,##0.0_р_._-;_-* &quot;-&quot;?_р_._-;_-@_-"/>
    <numFmt numFmtId="166" formatCode="0.0%"/>
    <numFmt numFmtId="167" formatCode="#,##0.0"/>
    <numFmt numFmtId="168" formatCode="#,##0.00000"/>
    <numFmt numFmtId="169" formatCode="#,##0.000"/>
    <numFmt numFmtId="170" formatCode="0.0000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4"/>
      <color rgb="FF000000"/>
      <name val="Arial Cyr"/>
    </font>
    <font>
      <sz val="8"/>
      <color rgb="FF000000"/>
      <name val="Arial Cyr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1"/>
      <name val="Calibri"/>
      <family val="2"/>
    </font>
    <font>
      <b/>
      <sz val="11"/>
      <color rgb="FF000000"/>
      <name val="Arial Cyr"/>
      <family val="2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b/>
      <sz val="14"/>
      <color rgb="FF000000"/>
      <name val="Arial Cyr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Arial Cyr"/>
    </font>
    <font>
      <sz val="14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</patternFill>
    </fill>
    <fill>
      <patternFill patternType="solid">
        <fgColor rgb="FFC0C0C0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0" fontId="1" fillId="2" borderId="1" applyNumberFormat="0" applyFont="0" applyAlignment="0" applyProtection="0"/>
    <xf numFmtId="0" fontId="4" fillId="3" borderId="0" applyNumberFormat="0" applyBorder="0" applyAlignment="0" applyProtection="0"/>
    <xf numFmtId="0" fontId="6" fillId="0" borderId="4">
      <alignment vertical="top" wrapText="1"/>
    </xf>
    <xf numFmtId="0" fontId="7" fillId="0" borderId="0">
      <alignment horizontal="left"/>
    </xf>
    <xf numFmtId="0" fontId="7" fillId="0" borderId="0">
      <alignment horizontal="left"/>
    </xf>
    <xf numFmtId="0" fontId="8" fillId="0" borderId="0">
      <alignment horizontal="center" vertical="center" wrapText="1"/>
    </xf>
    <xf numFmtId="0" fontId="6" fillId="5" borderId="5"/>
    <xf numFmtId="0" fontId="6" fillId="0" borderId="6"/>
    <xf numFmtId="0" fontId="6" fillId="0" borderId="5"/>
    <xf numFmtId="0" fontId="5" fillId="0" borderId="0"/>
    <xf numFmtId="0" fontId="6" fillId="0" borderId="0">
      <alignment vertical="top"/>
    </xf>
    <xf numFmtId="0" fontId="6" fillId="6" borderId="4">
      <alignment vertical="top" wrapText="1"/>
    </xf>
    <xf numFmtId="0" fontId="8" fillId="0" borderId="0"/>
    <xf numFmtId="4" fontId="6" fillId="6" borderId="4">
      <alignment horizontal="right" vertical="top" shrinkToFit="1"/>
    </xf>
    <xf numFmtId="0" fontId="6" fillId="0" borderId="0"/>
    <xf numFmtId="0" fontId="6" fillId="0" borderId="0">
      <alignment horizontal="left" wrapText="1"/>
    </xf>
    <xf numFmtId="0" fontId="7" fillId="0" borderId="0">
      <alignment horizontal="left"/>
    </xf>
    <xf numFmtId="0" fontId="6" fillId="0" borderId="0">
      <alignment wrapText="1"/>
    </xf>
    <xf numFmtId="49" fontId="9" fillId="0" borderId="0">
      <alignment shrinkToFit="1"/>
    </xf>
    <xf numFmtId="0" fontId="6" fillId="5" borderId="0"/>
    <xf numFmtId="4" fontId="6" fillId="0" borderId="4">
      <alignment horizontal="right" vertical="top" shrinkToFit="1"/>
    </xf>
    <xf numFmtId="0" fontId="5" fillId="0" borderId="0"/>
    <xf numFmtId="0" fontId="6" fillId="0" borderId="6">
      <alignment vertical="top"/>
    </xf>
    <xf numFmtId="0" fontId="6" fillId="0" borderId="0">
      <alignment horizontal="left"/>
    </xf>
    <xf numFmtId="0" fontId="6" fillId="5" borderId="7"/>
    <xf numFmtId="0" fontId="6" fillId="0" borderId="5">
      <alignment horizontal="right" shrinkToFit="1"/>
    </xf>
    <xf numFmtId="0" fontId="6" fillId="0" borderId="4">
      <alignment horizontal="center" vertical="center" wrapText="1"/>
    </xf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1" applyNumberFormat="0" applyAlignment="0" applyProtection="0"/>
    <xf numFmtId="0" fontId="18" fillId="10" borderId="12" applyNumberFormat="0" applyAlignment="0" applyProtection="0"/>
    <xf numFmtId="0" fontId="19" fillId="10" borderId="11" applyNumberFormat="0" applyAlignment="0" applyProtection="0"/>
    <xf numFmtId="0" fontId="20" fillId="0" borderId="13" applyNumberFormat="0" applyFill="0" applyAlignment="0" applyProtection="0"/>
    <xf numFmtId="0" fontId="21" fillId="11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/>
    <xf numFmtId="4" fontId="33" fillId="0" borderId="4">
      <alignment horizontal="right" vertical="top" shrinkToFit="1"/>
    </xf>
    <xf numFmtId="0" fontId="34" fillId="0" borderId="0"/>
    <xf numFmtId="0" fontId="35" fillId="39" borderId="4">
      <alignment vertical="top" wrapText="1"/>
    </xf>
    <xf numFmtId="0" fontId="36" fillId="39" borderId="4">
      <alignment vertical="top" wrapText="1"/>
    </xf>
    <xf numFmtId="0" fontId="33" fillId="0" borderId="0">
      <alignment horizontal="left" wrapText="1"/>
    </xf>
    <xf numFmtId="0" fontId="33" fillId="0" borderId="0"/>
    <xf numFmtId="49" fontId="37" fillId="0" borderId="0">
      <alignment shrinkToFit="1"/>
    </xf>
    <xf numFmtId="0" fontId="38" fillId="0" borderId="0">
      <alignment horizontal="center" vertical="center" wrapText="1"/>
    </xf>
    <xf numFmtId="0" fontId="38" fillId="0" borderId="0"/>
    <xf numFmtId="0" fontId="33" fillId="0" borderId="0">
      <alignment horizontal="left"/>
    </xf>
    <xf numFmtId="0" fontId="33" fillId="0" borderId="5"/>
    <xf numFmtId="0" fontId="33" fillId="0" borderId="5">
      <alignment horizontal="right" shrinkToFit="1"/>
    </xf>
    <xf numFmtId="0" fontId="33" fillId="0" borderId="4">
      <alignment horizontal="center" vertical="center" wrapText="1"/>
    </xf>
    <xf numFmtId="0" fontId="33" fillId="0" borderId="6"/>
    <xf numFmtId="0" fontId="33" fillId="39" borderId="4">
      <alignment vertical="top" wrapText="1"/>
    </xf>
    <xf numFmtId="4" fontId="33" fillId="39" borderId="4">
      <alignment horizontal="right" vertical="top" shrinkToFit="1"/>
    </xf>
    <xf numFmtId="0" fontId="33" fillId="0" borderId="6">
      <alignment vertical="top"/>
    </xf>
    <xf numFmtId="0" fontId="33" fillId="0" borderId="0">
      <alignment vertical="top"/>
    </xf>
    <xf numFmtId="0" fontId="33" fillId="0" borderId="4">
      <alignment vertical="top" wrapText="1"/>
    </xf>
    <xf numFmtId="0" fontId="33" fillId="0" borderId="0">
      <alignment wrapText="1"/>
    </xf>
    <xf numFmtId="0" fontId="39" fillId="0" borderId="0"/>
    <xf numFmtId="0" fontId="39" fillId="0" borderId="0"/>
    <xf numFmtId="0" fontId="33" fillId="0" borderId="0"/>
    <xf numFmtId="0" fontId="33" fillId="0" borderId="0"/>
    <xf numFmtId="0" fontId="39" fillId="0" borderId="0"/>
    <xf numFmtId="0" fontId="33" fillId="40" borderId="0"/>
    <xf numFmtId="0" fontId="33" fillId="40" borderId="7"/>
    <xf numFmtId="0" fontId="33" fillId="40" borderId="5"/>
    <xf numFmtId="0" fontId="39" fillId="0" borderId="0"/>
    <xf numFmtId="0" fontId="6" fillId="39" borderId="4">
      <alignment vertical="top" wrapText="1"/>
    </xf>
    <xf numFmtId="4" fontId="6" fillId="39" borderId="4">
      <alignment horizontal="right" vertical="top" shrinkToFit="1"/>
    </xf>
    <xf numFmtId="0" fontId="6" fillId="0" borderId="0"/>
    <xf numFmtId="0" fontId="6" fillId="0" borderId="0"/>
    <xf numFmtId="0" fontId="6" fillId="40" borderId="0"/>
    <xf numFmtId="0" fontId="6" fillId="40" borderId="7"/>
    <xf numFmtId="0" fontId="6" fillId="40" borderId="5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7" fillId="4" borderId="0" xfId="2" applyFont="1" applyFill="1"/>
    <xf numFmtId="0" fontId="27" fillId="4" borderId="0" xfId="2" applyFont="1" applyFill="1" applyAlignment="1">
      <alignment wrapText="1"/>
    </xf>
    <xf numFmtId="0" fontId="0" fillId="0" borderId="0" xfId="0" applyFont="1"/>
    <xf numFmtId="0" fontId="29" fillId="0" borderId="2" xfId="0" applyFont="1" applyBorder="1" applyAlignment="1">
      <alignment horizontal="center" vertical="center"/>
    </xf>
    <xf numFmtId="0" fontId="3" fillId="21" borderId="2" xfId="53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21" borderId="3" xfId="53" applyFont="1" applyBorder="1" applyAlignment="1">
      <alignment horizontal="center" vertical="center"/>
    </xf>
    <xf numFmtId="0" fontId="29" fillId="0" borderId="2" xfId="0" applyFont="1" applyBorder="1"/>
    <xf numFmtId="0" fontId="3" fillId="21" borderId="2" xfId="53" applyFont="1" applyBorder="1"/>
    <xf numFmtId="0" fontId="30" fillId="0" borderId="0" xfId="0" applyFont="1"/>
    <xf numFmtId="0" fontId="29" fillId="0" borderId="0" xfId="0" applyFont="1" applyAlignment="1">
      <alignment wrapText="1"/>
    </xf>
    <xf numFmtId="0" fontId="0" fillId="4" borderId="0" xfId="0" applyFill="1"/>
    <xf numFmtId="0" fontId="26" fillId="4" borderId="0" xfId="68" applyFill="1"/>
    <xf numFmtId="0" fontId="27" fillId="4" borderId="0" xfId="2" applyFont="1" applyFill="1" applyAlignment="1">
      <alignment horizontal="right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4" fillId="0" borderId="0" xfId="0" applyFont="1"/>
    <xf numFmtId="0" fontId="31" fillId="0" borderId="3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67" fontId="29" fillId="37" borderId="2" xfId="0" applyNumberFormat="1" applyFont="1" applyFill="1" applyBorder="1" applyAlignment="1">
      <alignment wrapText="1"/>
    </xf>
    <xf numFmtId="0" fontId="10" fillId="0" borderId="17" xfId="0" applyFont="1" applyBorder="1" applyAlignment="1">
      <alignment vertical="center"/>
    </xf>
    <xf numFmtId="0" fontId="32" fillId="0" borderId="0" xfId="0" applyFont="1" applyAlignment="1">
      <alignment vertical="center"/>
    </xf>
    <xf numFmtId="166" fontId="29" fillId="4" borderId="2" xfId="28" applyNumberFormat="1" applyFont="1" applyFill="1" applyBorder="1" applyAlignment="1">
      <alignment horizontal="right" vertical="center" wrapText="1"/>
    </xf>
    <xf numFmtId="167" fontId="29" fillId="37" borderId="2" xfId="0" applyNumberFormat="1" applyFont="1" applyFill="1" applyBorder="1" applyAlignment="1">
      <alignment horizontal="right" vertical="center" wrapText="1"/>
    </xf>
    <xf numFmtId="166" fontId="29" fillId="4" borderId="2" xfId="28" applyNumberFormat="1" applyFont="1" applyFill="1" applyBorder="1" applyAlignment="1">
      <alignment horizontal="right" wrapText="1"/>
    </xf>
    <xf numFmtId="166" fontId="31" fillId="38" borderId="2" xfId="52" applyNumberFormat="1" applyFont="1" applyFill="1" applyBorder="1" applyAlignment="1">
      <alignment horizontal="right" vertical="center" wrapText="1"/>
    </xf>
    <xf numFmtId="167" fontId="31" fillId="38" borderId="3" xfId="52" applyNumberFormat="1" applyFont="1" applyFill="1" applyBorder="1" applyAlignment="1">
      <alignment horizontal="right" vertical="center" wrapText="1"/>
    </xf>
    <xf numFmtId="166" fontId="31" fillId="38" borderId="3" xfId="5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14" fontId="31" fillId="37" borderId="2" xfId="1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1" fillId="21" borderId="2" xfId="53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wrapText="1"/>
    </xf>
    <xf numFmtId="0" fontId="31" fillId="38" borderId="2" xfId="52" applyFont="1" applyFill="1" applyBorder="1" applyAlignment="1">
      <alignment horizontal="right" vertical="center"/>
    </xf>
    <xf numFmtId="0" fontId="31" fillId="38" borderId="2" xfId="52" applyFont="1" applyFill="1" applyBorder="1" applyAlignment="1">
      <alignment horizontal="left" vertical="center" wrapText="1"/>
    </xf>
    <xf numFmtId="168" fontId="0" fillId="4" borderId="0" xfId="0" applyNumberFormat="1" applyFill="1"/>
    <xf numFmtId="0" fontId="3" fillId="4" borderId="0" xfId="0" applyFont="1" applyFill="1" applyAlignment="1">
      <alignment wrapText="1"/>
    </xf>
    <xf numFmtId="0" fontId="29" fillId="4" borderId="2" xfId="0" applyFont="1" applyFill="1" applyBorder="1" applyAlignment="1">
      <alignment horizontal="center" vertical="center" wrapText="1"/>
    </xf>
    <xf numFmtId="1" fontId="40" fillId="0" borderId="2" xfId="0" applyNumberFormat="1" applyFont="1" applyBorder="1" applyAlignment="1">
      <alignment horizontal="center" vertical="center"/>
    </xf>
    <xf numFmtId="1" fontId="40" fillId="0" borderId="0" xfId="0" applyNumberFormat="1" applyFont="1" applyAlignment="1">
      <alignment wrapText="1"/>
    </xf>
    <xf numFmtId="1" fontId="41" fillId="0" borderId="0" xfId="0" applyNumberFormat="1" applyFont="1"/>
    <xf numFmtId="0" fontId="29" fillId="0" borderId="2" xfId="0" applyFont="1" applyBorder="1" applyAlignment="1">
      <alignment horizontal="center" vertical="center"/>
    </xf>
    <xf numFmtId="0" fontId="31" fillId="21" borderId="2" xfId="53" applyFont="1" applyBorder="1" applyAlignment="1">
      <alignment horizontal="center"/>
    </xf>
    <xf numFmtId="0" fontId="0" fillId="4" borderId="0" xfId="0" applyFill="1" applyAlignment="1"/>
    <xf numFmtId="0" fontId="10" fillId="0" borderId="0" xfId="0" applyFont="1" applyAlignment="1">
      <alignment vertical="center"/>
    </xf>
    <xf numFmtId="1" fontId="44" fillId="0" borderId="2" xfId="0" applyNumberFormat="1" applyFont="1" applyBorder="1" applyAlignment="1">
      <alignment horizontal="center" vertical="center" wrapText="1"/>
    </xf>
    <xf numFmtId="1" fontId="44" fillId="4" borderId="2" xfId="0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167" fontId="43" fillId="37" borderId="2" xfId="0" applyNumberFormat="1" applyFont="1" applyFill="1" applyBorder="1" applyAlignment="1">
      <alignment wrapText="1"/>
    </xf>
    <xf numFmtId="166" fontId="43" fillId="0" borderId="2" xfId="28" applyNumberFormat="1" applyFont="1" applyBorder="1" applyAlignment="1">
      <alignment horizontal="right" vertical="center" wrapText="1"/>
    </xf>
    <xf numFmtId="165" fontId="43" fillId="0" borderId="2" xfId="28" applyNumberFormat="1" applyFont="1" applyBorder="1" applyAlignment="1">
      <alignment horizontal="right" vertical="center" wrapText="1"/>
    </xf>
    <xf numFmtId="166" fontId="45" fillId="0" borderId="2" xfId="28" applyNumberFormat="1" applyFont="1" applyBorder="1" applyAlignment="1">
      <alignment horizontal="right" vertical="center" wrapText="1"/>
    </xf>
    <xf numFmtId="0" fontId="45" fillId="0" borderId="2" xfId="0" applyFont="1" applyBorder="1" applyAlignment="1">
      <alignment wrapText="1"/>
    </xf>
    <xf numFmtId="167" fontId="43" fillId="37" borderId="2" xfId="28" applyNumberFormat="1" applyFont="1" applyFill="1" applyBorder="1" applyAlignment="1">
      <alignment horizontal="right" vertical="center" wrapText="1"/>
    </xf>
    <xf numFmtId="165" fontId="42" fillId="0" borderId="2" xfId="28" applyNumberFormat="1" applyFont="1" applyBorder="1" applyAlignment="1">
      <alignment horizontal="right" vertical="center" wrapText="1"/>
    </xf>
    <xf numFmtId="0" fontId="47" fillId="0" borderId="0" xfId="0" applyFont="1"/>
    <xf numFmtId="167" fontId="46" fillId="0" borderId="0" xfId="0" applyNumberFormat="1" applyFont="1"/>
    <xf numFmtId="0" fontId="43" fillId="0" borderId="0" xfId="0" applyFont="1"/>
    <xf numFmtId="0" fontId="0" fillId="0" borderId="0" xfId="0" applyFill="1"/>
    <xf numFmtId="0" fontId="2" fillId="0" borderId="0" xfId="0" applyFont="1" applyFill="1" applyAlignment="1">
      <alignment wrapText="1"/>
    </xf>
    <xf numFmtId="168" fontId="3" fillId="0" borderId="0" xfId="0" applyNumberFormat="1" applyFont="1" applyFill="1" applyAlignment="1">
      <alignment wrapText="1"/>
    </xf>
    <xf numFmtId="4" fontId="0" fillId="0" borderId="0" xfId="0" applyNumberForma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4" fontId="29" fillId="37" borderId="2" xfId="0" applyNumberFormat="1" applyFont="1" applyFill="1" applyBorder="1" applyAlignment="1">
      <alignment wrapText="1"/>
    </xf>
    <xf numFmtId="169" fontId="29" fillId="37" borderId="2" xfId="0" applyNumberFormat="1" applyFont="1" applyFill="1" applyBorder="1" applyAlignment="1">
      <alignment wrapText="1"/>
    </xf>
    <xf numFmtId="4" fontId="48" fillId="37" borderId="4" xfId="3" applyNumberFormat="1" applyFont="1" applyFill="1" applyAlignment="1" applyProtection="1">
      <alignment horizontal="right" vertical="top" shrinkToFit="1"/>
    </xf>
    <xf numFmtId="167" fontId="46" fillId="0" borderId="0" xfId="0" applyNumberFormat="1" applyFont="1" applyFill="1"/>
    <xf numFmtId="14" fontId="31" fillId="0" borderId="2" xfId="1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wrapText="1"/>
    </xf>
    <xf numFmtId="167" fontId="29" fillId="0" borderId="2" xfId="0" applyNumberFormat="1" applyFont="1" applyFill="1" applyBorder="1" applyAlignment="1">
      <alignment horizontal="right" vertical="center" wrapText="1"/>
    </xf>
    <xf numFmtId="4" fontId="48" fillId="0" borderId="4" xfId="3" applyNumberFormat="1" applyFont="1" applyFill="1" applyAlignment="1" applyProtection="1">
      <alignment horizontal="right" vertical="top" shrinkToFit="1"/>
    </xf>
    <xf numFmtId="4" fontId="29" fillId="0" borderId="2" xfId="0" applyNumberFormat="1" applyFont="1" applyFill="1" applyBorder="1" applyAlignment="1">
      <alignment wrapText="1"/>
    </xf>
    <xf numFmtId="169" fontId="29" fillId="0" borderId="2" xfId="0" applyNumberFormat="1" applyFont="1" applyFill="1" applyBorder="1" applyAlignment="1">
      <alignment wrapText="1"/>
    </xf>
    <xf numFmtId="1" fontId="44" fillId="0" borderId="2" xfId="0" applyNumberFormat="1" applyFont="1" applyFill="1" applyBorder="1" applyAlignment="1">
      <alignment horizontal="center" vertical="center" wrapText="1"/>
    </xf>
    <xf numFmtId="167" fontId="43" fillId="0" borderId="2" xfId="0" applyNumberFormat="1" applyFont="1" applyFill="1" applyBorder="1" applyAlignment="1">
      <alignment wrapText="1"/>
    </xf>
    <xf numFmtId="0" fontId="47" fillId="0" borderId="0" xfId="0" applyFont="1" applyFill="1"/>
    <xf numFmtId="167" fontId="43" fillId="0" borderId="2" xfId="28" applyNumberFormat="1" applyFont="1" applyFill="1" applyBorder="1" applyAlignment="1">
      <alignment horizontal="right" vertical="center" wrapText="1"/>
    </xf>
    <xf numFmtId="169" fontId="43" fillId="0" borderId="2" xfId="0" applyNumberFormat="1" applyFont="1" applyFill="1" applyBorder="1" applyAlignment="1">
      <alignment wrapText="1"/>
    </xf>
    <xf numFmtId="0" fontId="42" fillId="41" borderId="2" xfId="53" applyFont="1" applyFill="1" applyBorder="1" applyAlignment="1">
      <alignment wrapText="1"/>
    </xf>
    <xf numFmtId="167" fontId="42" fillId="41" borderId="2" xfId="53" applyNumberFormat="1" applyFont="1" applyFill="1" applyBorder="1" applyAlignment="1">
      <alignment horizontal="right" vertical="center" wrapText="1"/>
    </xf>
    <xf numFmtId="166" fontId="42" fillId="41" borderId="2" xfId="53" applyNumberFormat="1" applyFont="1" applyFill="1" applyBorder="1" applyAlignment="1">
      <alignment horizontal="right" vertical="center" wrapText="1"/>
    </xf>
    <xf numFmtId="0" fontId="31" fillId="41" borderId="2" xfId="53" applyFont="1" applyFill="1" applyBorder="1" applyAlignment="1">
      <alignment wrapText="1"/>
    </xf>
    <xf numFmtId="167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vertical="center" wrapText="1"/>
    </xf>
    <xf numFmtId="166" fontId="31" fillId="41" borderId="2" xfId="53" applyNumberFormat="1" applyFont="1" applyFill="1" applyBorder="1" applyAlignment="1">
      <alignment horizontal="right" wrapText="1"/>
    </xf>
    <xf numFmtId="167" fontId="31" fillId="41" borderId="2" xfId="53" applyNumberFormat="1" applyFont="1" applyFill="1" applyBorder="1" applyAlignment="1">
      <alignment horizontal="right" wrapText="1"/>
    </xf>
    <xf numFmtId="167" fontId="31" fillId="41" borderId="3" xfId="53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8" fillId="38" borderId="18" xfId="52" applyFont="1" applyFill="1" applyBorder="1" applyAlignment="1">
      <alignment horizontal="center" vertical="center"/>
    </xf>
    <xf numFmtId="167" fontId="49" fillId="0" borderId="0" xfId="0" applyNumberFormat="1" applyFont="1" applyFill="1" applyBorder="1"/>
    <xf numFmtId="0" fontId="0" fillId="0" borderId="0" xfId="0" applyFill="1" applyBorder="1"/>
    <xf numFmtId="167" fontId="49" fillId="0" borderId="0" xfId="0" applyNumberFormat="1" applyFont="1" applyFill="1" applyBorder="1" applyAlignment="1">
      <alignment wrapText="1"/>
    </xf>
    <xf numFmtId="0" fontId="49" fillId="0" borderId="0" xfId="0" applyFont="1" applyFill="1" applyBorder="1" applyAlignment="1">
      <alignment vertical="center" wrapText="1"/>
    </xf>
    <xf numFmtId="4" fontId="49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7"/>
    </xf>
    <xf numFmtId="0" fontId="49" fillId="0" borderId="0" xfId="0" applyFont="1" applyFill="1" applyBorder="1" applyAlignment="1">
      <alignment horizontal="center" vertical="center"/>
    </xf>
    <xf numFmtId="167" fontId="49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/>
    <xf numFmtId="0" fontId="50" fillId="0" borderId="0" xfId="0" applyFont="1" applyFill="1" applyBorder="1"/>
    <xf numFmtId="0" fontId="49" fillId="0" borderId="0" xfId="0" applyFont="1" applyFill="1" applyBorder="1" applyAlignment="1"/>
    <xf numFmtId="4" fontId="49" fillId="0" borderId="0" xfId="0" applyNumberFormat="1" applyFont="1" applyFill="1" applyBorder="1" applyAlignment="1">
      <alignment horizontal="right"/>
    </xf>
    <xf numFmtId="0" fontId="52" fillId="0" borderId="17" xfId="0" applyFont="1" applyBorder="1" applyAlignment="1">
      <alignment vertical="center"/>
    </xf>
    <xf numFmtId="0" fontId="0" fillId="0" borderId="0" xfId="0" applyFont="1" applyFill="1"/>
    <xf numFmtId="167" fontId="31" fillId="37" borderId="3" xfId="53" applyNumberFormat="1" applyFont="1" applyFill="1" applyBorder="1" applyAlignment="1">
      <alignment horizontal="right" wrapText="1"/>
    </xf>
    <xf numFmtId="2" fontId="43" fillId="37" borderId="2" xfId="0" applyNumberFormat="1" applyFont="1" applyFill="1" applyBorder="1" applyAlignment="1">
      <alignment wrapText="1"/>
    </xf>
    <xf numFmtId="2" fontId="43" fillId="37" borderId="2" xfId="28" applyNumberFormat="1" applyFont="1" applyFill="1" applyBorder="1" applyAlignment="1">
      <alignment horizontal="right" vertical="center" wrapText="1"/>
    </xf>
    <xf numFmtId="168" fontId="49" fillId="0" borderId="0" xfId="0" applyNumberFormat="1" applyFont="1" applyFill="1" applyAlignment="1">
      <alignment vertical="center" wrapText="1"/>
    </xf>
    <xf numFmtId="2" fontId="51" fillId="0" borderId="0" xfId="23" applyNumberFormat="1" applyFont="1" applyFill="1" applyBorder="1" applyAlignment="1" applyProtection="1">
      <alignment vertical="top" shrinkToFit="1"/>
    </xf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43" fillId="37" borderId="2" xfId="0" applyNumberFormat="1" applyFont="1" applyFill="1" applyBorder="1" applyAlignment="1">
      <alignment wrapText="1"/>
    </xf>
    <xf numFmtId="4" fontId="0" fillId="37" borderId="0" xfId="0" applyNumberFormat="1" applyFont="1" applyFill="1"/>
    <xf numFmtId="4" fontId="43" fillId="37" borderId="2" xfId="28" applyNumberFormat="1" applyFont="1" applyFill="1" applyBorder="1" applyAlignment="1">
      <alignment horizontal="right" vertical="center" wrapText="1"/>
    </xf>
    <xf numFmtId="4" fontId="49" fillId="0" borderId="0" xfId="0" applyNumberFormat="1" applyFont="1" applyFill="1" applyBorder="1"/>
    <xf numFmtId="170" fontId="51" fillId="0" borderId="0" xfId="23" applyNumberFormat="1" applyFont="1" applyFill="1" applyBorder="1" applyAlignment="1" applyProtection="1">
      <alignment vertical="top" shrinkToFit="1"/>
    </xf>
    <xf numFmtId="170" fontId="2" fillId="0" borderId="0" xfId="0" applyNumberFormat="1" applyFont="1" applyFill="1" applyBorder="1" applyAlignment="1">
      <alignment wrapText="1"/>
    </xf>
    <xf numFmtId="170" fontId="10" fillId="0" borderId="0" xfId="0" applyNumberFormat="1" applyFont="1" applyFill="1" applyBorder="1" applyAlignment="1">
      <alignment vertical="center"/>
    </xf>
    <xf numFmtId="167" fontId="29" fillId="0" borderId="0" xfId="0" applyNumberFormat="1" applyFont="1" applyFill="1" applyBorder="1" applyAlignment="1">
      <alignment horizontal="right" vertical="center" wrapText="1"/>
    </xf>
    <xf numFmtId="167" fontId="31" fillId="0" borderId="0" xfId="53" applyNumberFormat="1" applyFont="1" applyFill="1" applyBorder="1" applyAlignment="1">
      <alignment horizontal="right" wrapText="1"/>
    </xf>
    <xf numFmtId="167" fontId="29" fillId="0" borderId="0" xfId="0" applyNumberFormat="1" applyFont="1" applyFill="1" applyBorder="1" applyAlignment="1">
      <alignment wrapText="1"/>
    </xf>
    <xf numFmtId="167" fontId="31" fillId="0" borderId="0" xfId="52" applyNumberFormat="1" applyFont="1" applyFill="1" applyBorder="1" applyAlignment="1">
      <alignment horizontal="right" vertical="center" wrapText="1"/>
    </xf>
    <xf numFmtId="0" fontId="43" fillId="0" borderId="2" xfId="0" applyFont="1" applyFill="1" applyBorder="1" applyAlignment="1">
      <alignment wrapText="1"/>
    </xf>
    <xf numFmtId="0" fontId="42" fillId="38" borderId="2" xfId="52" applyFont="1" applyFill="1" applyBorder="1" applyAlignment="1">
      <alignment wrapText="1"/>
    </xf>
    <xf numFmtId="167" fontId="42" fillId="38" borderId="2" xfId="52" applyNumberFormat="1" applyFont="1" applyFill="1" applyBorder="1" applyAlignment="1">
      <alignment horizontal="right" vertical="center" wrapText="1"/>
    </xf>
    <xf numFmtId="166" fontId="42" fillId="38" borderId="2" xfId="105" applyNumberFormat="1" applyFont="1" applyFill="1" applyBorder="1" applyAlignment="1">
      <alignment horizontal="right" vertical="center" wrapText="1"/>
    </xf>
    <xf numFmtId="166" fontId="42" fillId="38" borderId="2" xfId="52" applyNumberFormat="1" applyFont="1" applyFill="1" applyBorder="1" applyAlignment="1">
      <alignment horizontal="right" vertical="center" wrapText="1"/>
    </xf>
    <xf numFmtId="0" fontId="28" fillId="38" borderId="0" xfId="52" applyFont="1" applyFill="1" applyBorder="1" applyAlignment="1">
      <alignment horizontal="center" vertical="center"/>
    </xf>
    <xf numFmtId="0" fontId="42" fillId="0" borderId="0" xfId="52" applyFont="1" applyFill="1" applyBorder="1" applyAlignment="1">
      <alignment wrapText="1"/>
    </xf>
    <xf numFmtId="167" fontId="42" fillId="0" borderId="0" xfId="52" applyNumberFormat="1" applyFont="1" applyFill="1" applyBorder="1" applyAlignment="1">
      <alignment horizontal="right" vertical="center" wrapText="1"/>
    </xf>
    <xf numFmtId="166" fontId="42" fillId="0" borderId="0" xfId="105" applyNumberFormat="1" applyFont="1" applyFill="1" applyBorder="1" applyAlignment="1">
      <alignment horizontal="right" vertical="center" wrapText="1"/>
    </xf>
    <xf numFmtId="4" fontId="42" fillId="0" borderId="0" xfId="52" applyNumberFormat="1" applyFont="1" applyFill="1" applyBorder="1" applyAlignment="1">
      <alignment horizontal="right" vertical="center" wrapText="1"/>
    </xf>
    <xf numFmtId="166" fontId="42" fillId="0" borderId="0" xfId="52" applyNumberFormat="1" applyFont="1" applyFill="1" applyBorder="1" applyAlignment="1">
      <alignment horizontal="right" vertical="center" wrapText="1"/>
    </xf>
    <xf numFmtId="2" fontId="43" fillId="0" borderId="2" xfId="0" applyNumberFormat="1" applyFont="1" applyFill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168" fontId="2" fillId="0" borderId="0" xfId="0" applyNumberFormat="1" applyFont="1" applyFill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41" borderId="2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 wrapText="1"/>
    </xf>
    <xf numFmtId="167" fontId="42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7" fontId="29" fillId="0" borderId="16" xfId="0" applyNumberFormat="1" applyFont="1" applyBorder="1" applyAlignment="1">
      <alignment horizontal="center"/>
    </xf>
  </cellXfs>
  <cellStyles count="106">
    <cellStyle name="20% — акцент1" xfId="45" builtinId="30" customBuiltin="1"/>
    <cellStyle name="20% — акцент2" xfId="49" builtinId="34" customBuiltin="1"/>
    <cellStyle name="20% — акцент3" xfId="53" builtinId="38" customBuiltin="1"/>
    <cellStyle name="20% — акцент4" xfId="57" builtinId="42" customBuiltin="1"/>
    <cellStyle name="20% — акцент5" xfId="61" builtinId="46" customBuiltin="1"/>
    <cellStyle name="20% — акцент6" xfId="65" builtinId="50" customBuiltin="1"/>
    <cellStyle name="40% — акцент1" xfId="46" builtinId="31" customBuiltin="1"/>
    <cellStyle name="40% — акцент2" xfId="50" builtinId="35" customBuiltin="1"/>
    <cellStyle name="40% — акцент3" xfId="54" builtinId="39" customBuiltin="1"/>
    <cellStyle name="40% — акцент4" xfId="58" builtinId="43" customBuiltin="1"/>
    <cellStyle name="40% — акцент5" xfId="62" builtinId="47" customBuiltin="1"/>
    <cellStyle name="40% — акцент6" xfId="66" builtinId="51" customBuiltin="1"/>
    <cellStyle name="60% — акцент1" xfId="47" builtinId="32" customBuiltin="1"/>
    <cellStyle name="60% — акцент2" xfId="51" builtinId="36" customBuiltin="1"/>
    <cellStyle name="60% — акцент3" xfId="55" builtinId="40" customBuiltin="1"/>
    <cellStyle name="60% — акцент4" xfId="59" builtinId="44" customBuiltin="1"/>
    <cellStyle name="60% — акцент5" xfId="63" builtinId="48" customBuiltin="1"/>
    <cellStyle name="60% — акцент6" xfId="67" builtinId="52" customBuiltin="1"/>
    <cellStyle name="br" xfId="4" xr:uid="{00000000-0005-0000-0000-000012000000}"/>
    <cellStyle name="br 2" xfId="89" xr:uid="{00000000-0005-0000-0000-000013000000}"/>
    <cellStyle name="col" xfId="17" xr:uid="{00000000-0005-0000-0000-000014000000}"/>
    <cellStyle name="col 2" xfId="90" xr:uid="{00000000-0005-0000-0000-000015000000}"/>
    <cellStyle name="st25" xfId="71" xr:uid="{00000000-0005-0000-0000-000016000000}"/>
    <cellStyle name="st26" xfId="72" xr:uid="{00000000-0005-0000-0000-000017000000}"/>
    <cellStyle name="style0" xfId="10" xr:uid="{00000000-0005-0000-0000-000018000000}"/>
    <cellStyle name="style0 2" xfId="91" xr:uid="{00000000-0005-0000-0000-000019000000}"/>
    <cellStyle name="style0 3" xfId="100" xr:uid="{00000000-0005-0000-0000-00001A000000}"/>
    <cellStyle name="td" xfId="22" xr:uid="{00000000-0005-0000-0000-00001B000000}"/>
    <cellStyle name="td 2" xfId="92" xr:uid="{00000000-0005-0000-0000-00001C000000}"/>
    <cellStyle name="td 3" xfId="101" xr:uid="{00000000-0005-0000-0000-00001D000000}"/>
    <cellStyle name="tr" xfId="5" xr:uid="{00000000-0005-0000-0000-00001E000000}"/>
    <cellStyle name="tr 2" xfId="93" xr:uid="{00000000-0005-0000-0000-00001F000000}"/>
    <cellStyle name="xl21" xfId="20" xr:uid="{00000000-0005-0000-0000-000020000000}"/>
    <cellStyle name="xl21 2" xfId="94" xr:uid="{00000000-0005-0000-0000-000021000000}"/>
    <cellStyle name="xl21 3" xfId="102" xr:uid="{00000000-0005-0000-0000-000022000000}"/>
    <cellStyle name="xl22" xfId="16" xr:uid="{00000000-0005-0000-0000-000023000000}"/>
    <cellStyle name="xl22 2" xfId="73" xr:uid="{00000000-0005-0000-0000-000024000000}"/>
    <cellStyle name="xl23" xfId="15" xr:uid="{00000000-0005-0000-0000-000025000000}"/>
    <cellStyle name="xl23 2" xfId="74" xr:uid="{00000000-0005-0000-0000-000026000000}"/>
    <cellStyle name="xl24" xfId="19" xr:uid="{00000000-0005-0000-0000-000027000000}"/>
    <cellStyle name="xl24 2" xfId="75" xr:uid="{00000000-0005-0000-0000-000028000000}"/>
    <cellStyle name="xl25" xfId="6" xr:uid="{00000000-0005-0000-0000-000029000000}"/>
    <cellStyle name="xl25 2" xfId="76" xr:uid="{00000000-0005-0000-0000-00002A000000}"/>
    <cellStyle name="xl26" xfId="13" xr:uid="{00000000-0005-0000-0000-00002B000000}"/>
    <cellStyle name="xl26 2" xfId="77" xr:uid="{00000000-0005-0000-0000-00002C000000}"/>
    <cellStyle name="xl27" xfId="24" xr:uid="{00000000-0005-0000-0000-00002D000000}"/>
    <cellStyle name="xl27 2" xfId="78" xr:uid="{00000000-0005-0000-0000-00002E000000}"/>
    <cellStyle name="xl28" xfId="9" xr:uid="{00000000-0005-0000-0000-00002F000000}"/>
    <cellStyle name="xl28 2" xfId="79" xr:uid="{00000000-0005-0000-0000-000030000000}"/>
    <cellStyle name="xl29" xfId="26" xr:uid="{00000000-0005-0000-0000-000031000000}"/>
    <cellStyle name="xl29 2" xfId="80" xr:uid="{00000000-0005-0000-0000-000032000000}"/>
    <cellStyle name="xl30" xfId="27" xr:uid="{00000000-0005-0000-0000-000033000000}"/>
    <cellStyle name="xl30 2" xfId="81" xr:uid="{00000000-0005-0000-0000-000034000000}"/>
    <cellStyle name="xl31" xfId="8" xr:uid="{00000000-0005-0000-0000-000035000000}"/>
    <cellStyle name="xl31 2" xfId="82" xr:uid="{00000000-0005-0000-0000-000036000000}"/>
    <cellStyle name="xl32" xfId="25" xr:uid="{00000000-0005-0000-0000-000037000000}"/>
    <cellStyle name="xl32 2" xfId="95" xr:uid="{00000000-0005-0000-0000-000038000000}"/>
    <cellStyle name="xl32 3" xfId="103" xr:uid="{00000000-0005-0000-0000-000039000000}"/>
    <cellStyle name="xl33" xfId="7" xr:uid="{00000000-0005-0000-0000-00003A000000}"/>
    <cellStyle name="xl33 2" xfId="96" xr:uid="{00000000-0005-0000-0000-00003B000000}"/>
    <cellStyle name="xl33 3" xfId="104" xr:uid="{00000000-0005-0000-0000-00003C000000}"/>
    <cellStyle name="xl34" xfId="12" xr:uid="{00000000-0005-0000-0000-00003D000000}"/>
    <cellStyle name="xl34 2" xfId="83" xr:uid="{00000000-0005-0000-0000-00003E000000}"/>
    <cellStyle name="xl34 3" xfId="98" xr:uid="{00000000-0005-0000-0000-00003F000000}"/>
    <cellStyle name="xl35" xfId="14" xr:uid="{00000000-0005-0000-0000-000040000000}"/>
    <cellStyle name="xl35 2" xfId="84" xr:uid="{00000000-0005-0000-0000-000041000000}"/>
    <cellStyle name="xl35 3" xfId="99" xr:uid="{00000000-0005-0000-0000-000042000000}"/>
    <cellStyle name="xl36" xfId="23" xr:uid="{00000000-0005-0000-0000-000043000000}"/>
    <cellStyle name="xl36 2" xfId="85" xr:uid="{00000000-0005-0000-0000-000044000000}"/>
    <cellStyle name="xl37" xfId="11" xr:uid="{00000000-0005-0000-0000-000045000000}"/>
    <cellStyle name="xl37 2" xfId="86" xr:uid="{00000000-0005-0000-0000-000046000000}"/>
    <cellStyle name="xl38" xfId="3" xr:uid="{00000000-0005-0000-0000-000047000000}"/>
    <cellStyle name="xl38 2" xfId="87" xr:uid="{00000000-0005-0000-0000-000048000000}"/>
    <cellStyle name="xl39" xfId="21" xr:uid="{00000000-0005-0000-0000-000049000000}"/>
    <cellStyle name="xl39 2" xfId="69" xr:uid="{00000000-0005-0000-0000-00004A000000}"/>
    <cellStyle name="xl40" xfId="18" xr:uid="{00000000-0005-0000-0000-00004B000000}"/>
    <cellStyle name="xl40 2" xfId="88" xr:uid="{00000000-0005-0000-0000-00004C000000}"/>
    <cellStyle name="Акцент1" xfId="44" builtinId="29" customBuiltin="1"/>
    <cellStyle name="Акцент2" xfId="48" builtinId="33" customBuiltin="1"/>
    <cellStyle name="Акцент3" xfId="52" builtinId="37" customBuiltin="1"/>
    <cellStyle name="Акцент4" xfId="56" builtinId="41" customBuiltin="1"/>
    <cellStyle name="Акцент5" xfId="60" builtinId="45" customBuiltin="1"/>
    <cellStyle name="Акцент6" xfId="64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3" builtinId="25" customBuiltin="1"/>
    <cellStyle name="Контрольная ячейка" xfId="40" builtinId="23" customBuiltin="1"/>
    <cellStyle name="Название" xfId="29" builtinId="15" customBuiltin="1"/>
    <cellStyle name="Нейтральный" xfId="2" builtinId="28" customBuiltin="1"/>
    <cellStyle name="Обычный" xfId="0" builtinId="0"/>
    <cellStyle name="Обычный 2" xfId="68" xr:uid="{00000000-0005-0000-0000-00005F000000}"/>
    <cellStyle name="Обычный 3" xfId="70" xr:uid="{00000000-0005-0000-0000-000060000000}"/>
    <cellStyle name="Обычный 4" xfId="97" xr:uid="{00000000-0005-0000-0000-000061000000}"/>
    <cellStyle name="Плохой" xfId="35" builtinId="27" customBuiltin="1"/>
    <cellStyle name="Пояснение" xfId="42" builtinId="53" customBuiltin="1"/>
    <cellStyle name="Примечание" xfId="1" builtinId="10" customBuiltin="1"/>
    <cellStyle name="Процентный" xfId="105" builtinId="5"/>
    <cellStyle name="Связанная ячейка" xfId="39" builtinId="24" customBuiltin="1"/>
    <cellStyle name="Текст предупреждения" xfId="41" builtinId="11" customBuiltin="1"/>
    <cellStyle name="Финансовый" xfId="28" builtinId="3"/>
    <cellStyle name="Хороший" xfId="34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300"/>
  <sheetViews>
    <sheetView topLeftCell="C1" zoomScale="80" zoomScaleNormal="80" workbookViewId="0">
      <pane xSplit="1" ySplit="4" topLeftCell="AI5" activePane="bottomRight" state="frozen"/>
      <selection activeCell="C1" sqref="C1"/>
      <selection pane="topRight" activeCell="D1" sqref="D1"/>
      <selection pane="bottomLeft" activeCell="C5" sqref="C5"/>
      <selection pane="bottomRight" activeCell="AW12" sqref="AW12"/>
    </sheetView>
  </sheetViews>
  <sheetFormatPr defaultRowHeight="15.05" outlineLevelRow="1" x14ac:dyDescent="0.3"/>
  <cols>
    <col min="1" max="1" width="4.109375" hidden="1" customWidth="1"/>
    <col min="2" max="2" width="4.44140625" hidden="1" customWidth="1"/>
    <col min="3" max="3" width="26.44140625" style="1" customWidth="1"/>
    <col min="4" max="4" width="17.44140625" style="40" customWidth="1"/>
    <col min="5" max="5" width="20.88671875" style="2" customWidth="1"/>
    <col min="6" max="6" width="12.5546875" style="1" customWidth="1"/>
    <col min="7" max="8" width="14.6640625" style="1" customWidth="1"/>
    <col min="9" max="9" width="12.88671875" style="1" customWidth="1"/>
    <col min="10" max="11" width="14.6640625" style="1" customWidth="1"/>
    <col min="12" max="12" width="12.88671875" style="1" customWidth="1"/>
    <col min="13" max="14" width="14.6640625" style="1" customWidth="1"/>
    <col min="15" max="15" width="12.44140625" style="1" customWidth="1"/>
    <col min="16" max="17" width="14.6640625" style="1" customWidth="1"/>
    <col min="18" max="18" width="12.6640625" style="1" customWidth="1"/>
    <col min="19" max="20" width="14.6640625" style="1" customWidth="1"/>
    <col min="21" max="21" width="13.109375" style="1" customWidth="1"/>
    <col min="22" max="23" width="14.6640625" style="1" customWidth="1"/>
    <col min="24" max="24" width="12.6640625" style="1" customWidth="1"/>
    <col min="25" max="25" width="14.6640625" style="1" customWidth="1"/>
    <col min="26" max="26" width="15.5546875" style="1" customWidth="1"/>
    <col min="27" max="27" width="12.88671875" style="1" customWidth="1"/>
    <col min="28" max="29" width="14.6640625" style="1" customWidth="1"/>
    <col min="30" max="30" width="12.6640625" style="1" customWidth="1"/>
    <col min="31" max="31" width="14.6640625" style="1" customWidth="1"/>
    <col min="32" max="32" width="16.33203125" style="1" customWidth="1"/>
    <col min="33" max="33" width="12.5546875" customWidth="1"/>
    <col min="34" max="35" width="14.6640625" style="1" customWidth="1"/>
    <col min="36" max="36" width="12.44140625" customWidth="1"/>
    <col min="37" max="38" width="14.6640625" style="1" customWidth="1"/>
    <col min="39" max="39" width="12.6640625" customWidth="1"/>
    <col min="40" max="41" width="14.6640625" style="1" customWidth="1"/>
    <col min="42" max="42" width="12.6640625" customWidth="1"/>
    <col min="43" max="44" width="14.6640625" style="1" customWidth="1"/>
    <col min="45" max="45" width="12.6640625" customWidth="1"/>
    <col min="46" max="46" width="14.6640625" customWidth="1"/>
    <col min="47" max="47" width="18.33203125" style="5" customWidth="1"/>
    <col min="48" max="48" width="13" customWidth="1"/>
    <col min="49" max="49" width="12.88671875" bestFit="1" customWidth="1"/>
  </cols>
  <sheetData>
    <row r="1" spans="1:49" ht="67.5" customHeight="1" x14ac:dyDescent="0.3">
      <c r="B1" s="23"/>
      <c r="C1" s="144" t="s">
        <v>159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2"/>
      <c r="P1" s="142"/>
      <c r="Q1" s="142"/>
      <c r="R1" s="142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110"/>
      <c r="AV1" s="23"/>
    </row>
    <row r="2" spans="1:49" ht="15.05" customHeight="1" x14ac:dyDescent="0.3">
      <c r="A2" s="146"/>
      <c r="B2" s="146"/>
      <c r="C2" s="147" t="s">
        <v>22</v>
      </c>
      <c r="D2" s="148" t="s">
        <v>154</v>
      </c>
      <c r="E2" s="148"/>
      <c r="F2" s="147" t="s">
        <v>102</v>
      </c>
      <c r="G2" s="149" t="s">
        <v>150</v>
      </c>
      <c r="H2" s="149"/>
      <c r="I2" s="147" t="s">
        <v>102</v>
      </c>
      <c r="J2" s="149" t="s">
        <v>158</v>
      </c>
      <c r="K2" s="149"/>
      <c r="L2" s="147" t="s">
        <v>102</v>
      </c>
      <c r="M2" s="148" t="s">
        <v>151</v>
      </c>
      <c r="N2" s="148"/>
      <c r="O2" s="147" t="s">
        <v>102</v>
      </c>
      <c r="P2" s="148" t="s">
        <v>140</v>
      </c>
      <c r="Q2" s="148"/>
      <c r="R2" s="147" t="s">
        <v>102</v>
      </c>
      <c r="S2" s="148" t="s">
        <v>16</v>
      </c>
      <c r="T2" s="148"/>
      <c r="U2" s="151" t="s">
        <v>102</v>
      </c>
      <c r="V2" s="148" t="s">
        <v>17</v>
      </c>
      <c r="W2" s="148"/>
      <c r="X2" s="147" t="s">
        <v>102</v>
      </c>
      <c r="Y2" s="148" t="s">
        <v>18</v>
      </c>
      <c r="Z2" s="148"/>
      <c r="AA2" s="147" t="s">
        <v>102</v>
      </c>
      <c r="AB2" s="148" t="s">
        <v>153</v>
      </c>
      <c r="AC2" s="148"/>
      <c r="AD2" s="147" t="s">
        <v>102</v>
      </c>
      <c r="AE2" s="148" t="s">
        <v>23</v>
      </c>
      <c r="AF2" s="148"/>
      <c r="AG2" s="150" t="s">
        <v>25</v>
      </c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</row>
    <row r="3" spans="1:49" ht="81.099999999999994" customHeight="1" x14ac:dyDescent="0.3">
      <c r="A3" s="146"/>
      <c r="B3" s="146"/>
      <c r="C3" s="147"/>
      <c r="D3" s="148"/>
      <c r="E3" s="148"/>
      <c r="F3" s="147"/>
      <c r="G3" s="149"/>
      <c r="H3" s="149"/>
      <c r="I3" s="147"/>
      <c r="J3" s="149"/>
      <c r="K3" s="149"/>
      <c r="L3" s="147"/>
      <c r="M3" s="148"/>
      <c r="N3" s="148"/>
      <c r="O3" s="147"/>
      <c r="P3" s="148"/>
      <c r="Q3" s="148"/>
      <c r="R3" s="147"/>
      <c r="S3" s="148"/>
      <c r="T3" s="148"/>
      <c r="U3" s="152"/>
      <c r="V3" s="148"/>
      <c r="W3" s="148"/>
      <c r="X3" s="147"/>
      <c r="Y3" s="148"/>
      <c r="Z3" s="148"/>
      <c r="AA3" s="147"/>
      <c r="AB3" s="148"/>
      <c r="AC3" s="148"/>
      <c r="AD3" s="147"/>
      <c r="AE3" s="148"/>
      <c r="AF3" s="148"/>
      <c r="AG3" s="147" t="s">
        <v>102</v>
      </c>
      <c r="AH3" s="148" t="s">
        <v>155</v>
      </c>
      <c r="AI3" s="148"/>
      <c r="AJ3" s="147" t="s">
        <v>102</v>
      </c>
      <c r="AK3" s="148" t="s">
        <v>24</v>
      </c>
      <c r="AL3" s="148"/>
      <c r="AM3" s="147" t="s">
        <v>102</v>
      </c>
      <c r="AN3" s="148" t="s">
        <v>19</v>
      </c>
      <c r="AO3" s="148"/>
      <c r="AP3" s="147" t="s">
        <v>102</v>
      </c>
      <c r="AQ3" s="148" t="s">
        <v>20</v>
      </c>
      <c r="AR3" s="148"/>
      <c r="AS3" s="147" t="s">
        <v>102</v>
      </c>
      <c r="AT3" s="148" t="s">
        <v>21</v>
      </c>
      <c r="AU3" s="148"/>
      <c r="AV3" s="147" t="s">
        <v>102</v>
      </c>
    </row>
    <row r="4" spans="1:49" s="14" customFormat="1" ht="36.799999999999997" customHeight="1" x14ac:dyDescent="0.3">
      <c r="A4" s="146"/>
      <c r="B4" s="146"/>
      <c r="C4" s="147"/>
      <c r="D4" s="73" t="s">
        <v>167</v>
      </c>
      <c r="E4" s="32" t="s">
        <v>160</v>
      </c>
      <c r="F4" s="147"/>
      <c r="G4" s="73" t="s">
        <v>167</v>
      </c>
      <c r="H4" s="32" t="s">
        <v>160</v>
      </c>
      <c r="I4" s="147"/>
      <c r="J4" s="73" t="s">
        <v>167</v>
      </c>
      <c r="K4" s="32" t="s">
        <v>160</v>
      </c>
      <c r="L4" s="147"/>
      <c r="M4" s="73" t="s">
        <v>167</v>
      </c>
      <c r="N4" s="32" t="s">
        <v>160</v>
      </c>
      <c r="O4" s="147"/>
      <c r="P4" s="73" t="s">
        <v>167</v>
      </c>
      <c r="Q4" s="32" t="s">
        <v>160</v>
      </c>
      <c r="R4" s="147"/>
      <c r="S4" s="73" t="s">
        <v>167</v>
      </c>
      <c r="T4" s="32" t="s">
        <v>160</v>
      </c>
      <c r="U4" s="153"/>
      <c r="V4" s="73" t="s">
        <v>167</v>
      </c>
      <c r="W4" s="32" t="s">
        <v>160</v>
      </c>
      <c r="X4" s="147"/>
      <c r="Y4" s="73" t="s">
        <v>167</v>
      </c>
      <c r="Z4" s="32" t="s">
        <v>160</v>
      </c>
      <c r="AA4" s="147"/>
      <c r="AB4" s="73" t="s">
        <v>167</v>
      </c>
      <c r="AC4" s="32" t="s">
        <v>160</v>
      </c>
      <c r="AD4" s="147"/>
      <c r="AE4" s="73" t="s">
        <v>167</v>
      </c>
      <c r="AF4" s="32" t="s">
        <v>160</v>
      </c>
      <c r="AG4" s="147"/>
      <c r="AH4" s="73" t="s">
        <v>167</v>
      </c>
      <c r="AI4" s="32" t="s">
        <v>160</v>
      </c>
      <c r="AJ4" s="147"/>
      <c r="AK4" s="73" t="s">
        <v>167</v>
      </c>
      <c r="AL4" s="32" t="s">
        <v>160</v>
      </c>
      <c r="AM4" s="147"/>
      <c r="AN4" s="73" t="s">
        <v>167</v>
      </c>
      <c r="AO4" s="32" t="s">
        <v>160</v>
      </c>
      <c r="AP4" s="147"/>
      <c r="AQ4" s="73" t="s">
        <v>167</v>
      </c>
      <c r="AR4" s="32" t="s">
        <v>160</v>
      </c>
      <c r="AS4" s="147"/>
      <c r="AT4" s="73" t="s">
        <v>167</v>
      </c>
      <c r="AU4" s="32" t="s">
        <v>160</v>
      </c>
      <c r="AV4" s="147"/>
    </row>
    <row r="5" spans="1:49" ht="15.65" x14ac:dyDescent="0.3">
      <c r="A5" s="33" t="s">
        <v>26</v>
      </c>
      <c r="B5" s="33" t="s">
        <v>27</v>
      </c>
      <c r="C5" s="31">
        <v>1</v>
      </c>
      <c r="D5" s="35">
        <v>2</v>
      </c>
      <c r="E5" s="45">
        <v>3</v>
      </c>
      <c r="F5" s="31">
        <v>4</v>
      </c>
      <c r="G5" s="41">
        <f t="shared" ref="G5:AV5" si="0">F5+1</f>
        <v>5</v>
      </c>
      <c r="H5" s="41">
        <f t="shared" si="0"/>
        <v>6</v>
      </c>
      <c r="I5" s="41">
        <f t="shared" si="0"/>
        <v>7</v>
      </c>
      <c r="J5" s="41">
        <f t="shared" si="0"/>
        <v>8</v>
      </c>
      <c r="K5" s="41">
        <f t="shared" si="0"/>
        <v>9</v>
      </c>
      <c r="L5" s="41">
        <f t="shared" si="0"/>
        <v>10</v>
      </c>
      <c r="M5" s="41">
        <f t="shared" si="0"/>
        <v>11</v>
      </c>
      <c r="N5" s="41">
        <f t="shared" si="0"/>
        <v>12</v>
      </c>
      <c r="O5" s="41">
        <f t="shared" si="0"/>
        <v>13</v>
      </c>
      <c r="P5" s="41">
        <f t="shared" si="0"/>
        <v>14</v>
      </c>
      <c r="Q5" s="41">
        <f t="shared" si="0"/>
        <v>15</v>
      </c>
      <c r="R5" s="41">
        <f t="shared" si="0"/>
        <v>16</v>
      </c>
      <c r="S5" s="41">
        <f t="shared" si="0"/>
        <v>17</v>
      </c>
      <c r="T5" s="41">
        <f t="shared" si="0"/>
        <v>18</v>
      </c>
      <c r="U5" s="41">
        <f t="shared" si="0"/>
        <v>19</v>
      </c>
      <c r="V5" s="41">
        <f t="shared" si="0"/>
        <v>20</v>
      </c>
      <c r="W5" s="41">
        <f t="shared" si="0"/>
        <v>21</v>
      </c>
      <c r="X5" s="41">
        <f t="shared" si="0"/>
        <v>22</v>
      </c>
      <c r="Y5" s="41">
        <f t="shared" si="0"/>
        <v>23</v>
      </c>
      <c r="Z5" s="41">
        <f t="shared" si="0"/>
        <v>24</v>
      </c>
      <c r="AA5" s="41">
        <f t="shared" si="0"/>
        <v>25</v>
      </c>
      <c r="AB5" s="41">
        <f t="shared" si="0"/>
        <v>26</v>
      </c>
      <c r="AC5" s="41">
        <f t="shared" si="0"/>
        <v>27</v>
      </c>
      <c r="AD5" s="41">
        <f t="shared" si="0"/>
        <v>28</v>
      </c>
      <c r="AE5" s="41">
        <f t="shared" si="0"/>
        <v>29</v>
      </c>
      <c r="AF5" s="41">
        <f t="shared" si="0"/>
        <v>30</v>
      </c>
      <c r="AG5" s="41">
        <f t="shared" si="0"/>
        <v>31</v>
      </c>
      <c r="AH5" s="41">
        <f t="shared" si="0"/>
        <v>32</v>
      </c>
      <c r="AI5" s="41">
        <f t="shared" si="0"/>
        <v>33</v>
      </c>
      <c r="AJ5" s="41">
        <f t="shared" si="0"/>
        <v>34</v>
      </c>
      <c r="AK5" s="41">
        <f t="shared" si="0"/>
        <v>35</v>
      </c>
      <c r="AL5" s="41">
        <f t="shared" si="0"/>
        <v>36</v>
      </c>
      <c r="AM5" s="41">
        <f t="shared" si="0"/>
        <v>37</v>
      </c>
      <c r="AN5" s="41">
        <f t="shared" si="0"/>
        <v>38</v>
      </c>
      <c r="AO5" s="41">
        <f t="shared" si="0"/>
        <v>39</v>
      </c>
      <c r="AP5" s="41">
        <f t="shared" si="0"/>
        <v>40</v>
      </c>
      <c r="AQ5" s="41">
        <f t="shared" si="0"/>
        <v>41</v>
      </c>
      <c r="AR5" s="41">
        <f t="shared" si="0"/>
        <v>42</v>
      </c>
      <c r="AS5" s="41">
        <f t="shared" si="0"/>
        <v>43</v>
      </c>
      <c r="AT5" s="41">
        <f t="shared" si="0"/>
        <v>44</v>
      </c>
      <c r="AU5" s="41">
        <f t="shared" si="0"/>
        <v>45</v>
      </c>
      <c r="AV5" s="41">
        <f t="shared" si="0"/>
        <v>46</v>
      </c>
      <c r="AW5" s="21"/>
    </row>
    <row r="6" spans="1:49" s="14" customFormat="1" ht="31.3" x14ac:dyDescent="0.3">
      <c r="A6" s="34">
        <v>1</v>
      </c>
      <c r="B6" s="34"/>
      <c r="C6" s="87" t="s">
        <v>0</v>
      </c>
      <c r="D6" s="88">
        <f>SUM(D7:D12)</f>
        <v>301179.3</v>
      </c>
      <c r="E6" s="88">
        <f>SUM(E7:E12)</f>
        <v>271901.60000000003</v>
      </c>
      <c r="F6" s="89">
        <f>IF(D6=0," ",IF(E6/D6*100&gt;200,"св.200",E6/D6))</f>
        <v>0.90278979996301223</v>
      </c>
      <c r="G6" s="88">
        <f>G7+G8+G9+G10+G11+G12</f>
        <v>92411</v>
      </c>
      <c r="H6" s="88">
        <f>H7+H8+H9+H10+H11+H12</f>
        <v>82736.500000000015</v>
      </c>
      <c r="I6" s="89">
        <f>IF(G6=0," ",IF(H6/G6*100&gt;200,"св.200",H6/G6))</f>
        <v>0.8953100821330795</v>
      </c>
      <c r="J6" s="88">
        <f>J7+J8+J9+J10+J11+J12</f>
        <v>8826</v>
      </c>
      <c r="K6" s="88">
        <f>K7+K8+K9+K10+K11+K12</f>
        <v>24909.7</v>
      </c>
      <c r="L6" s="89" t="str">
        <f>IF(J6=0," ",IF(K6/J6*100&gt;200,"св.200",K6/J6))</f>
        <v>св.200</v>
      </c>
      <c r="M6" s="88">
        <f>M7+M8+M9+M10+M11+M12</f>
        <v>1151.0000000000002</v>
      </c>
      <c r="N6" s="88">
        <f>N7+N8+N9+N10+N11+N12</f>
        <v>995.30000000000007</v>
      </c>
      <c r="O6" s="89">
        <f>IF(M6=0," ",IF(N6/M6*100&gt;200,"св.200",N6/M6))</f>
        <v>0.86472632493483914</v>
      </c>
      <c r="P6" s="88">
        <f>P7+P8+P9+P10+P11+P12</f>
        <v>0.3</v>
      </c>
      <c r="Q6" s="88">
        <f>Q7+Q8+Q9+Q10+Q11+Q12</f>
        <v>87.1</v>
      </c>
      <c r="R6" s="89" t="str">
        <f>IF(P6=0," ",IF(Q6/P6*100&gt;200,"св.200",Q6/P6))</f>
        <v>св.200</v>
      </c>
      <c r="S6" s="88">
        <f>S7+S8+S9+S10+S11+S12</f>
        <v>16215.7</v>
      </c>
      <c r="T6" s="88">
        <f>T7+T8+T9+T10+T11+T12</f>
        <v>3514.2</v>
      </c>
      <c r="U6" s="89">
        <f>IF(S6=0," ",IF(T6/S6*100&gt;200,"св.200",T6/S6))</f>
        <v>0.21671589878944478</v>
      </c>
      <c r="V6" s="88">
        <f>V7+V8+V9+V10+V11+V12</f>
        <v>63213.200000000004</v>
      </c>
      <c r="W6" s="88">
        <f>W7+W8+W9+W10+W11+W12</f>
        <v>42987.899999999994</v>
      </c>
      <c r="X6" s="89">
        <f>IF(V6=0," ",IF(W6/V6*100&gt;200,"св.200",W6/V6))</f>
        <v>0.68004625616168757</v>
      </c>
      <c r="Y6" s="88">
        <f>Y7+Y8+Y9+Y10+Y11+Y12</f>
        <v>115902.29999999999</v>
      </c>
      <c r="Z6" s="88">
        <f>Z7+Z8+Z9+Z10+Z11+Z12</f>
        <v>113161</v>
      </c>
      <c r="AA6" s="89">
        <f>IF(Y6=0," ",IF(Z6/Y6*100&gt;200,"св.200",Z6/Y6))</f>
        <v>0.9763481829092262</v>
      </c>
      <c r="AB6" s="88">
        <f>AB7+AB8+AB9+AB10+AB11+AB12</f>
        <v>3459.6000000000004</v>
      </c>
      <c r="AC6" s="88">
        <f>AC7+AC8+AC9+AC10+AC11+AC12</f>
        <v>3509.7000000000003</v>
      </c>
      <c r="AD6" s="89">
        <f>IF(AB6=0," ",IF(AC6/AB6*100&gt;200,"св.200",AC6/AB6))</f>
        <v>1.0144814429413804</v>
      </c>
      <c r="AE6" s="88">
        <f t="shared" ref="AE6:AI6" si="1">AE7+AE8+AE9+AE10+AE11+AE12</f>
        <v>0.2</v>
      </c>
      <c r="AF6" s="88">
        <f t="shared" si="1"/>
        <v>0.2</v>
      </c>
      <c r="AG6" s="90">
        <f>IF(AE6=0," ",IF(AF6/AE6*100&gt;200,"св.200",AF6/AE6))</f>
        <v>1</v>
      </c>
      <c r="AH6" s="88">
        <f t="shared" si="1"/>
        <v>0</v>
      </c>
      <c r="AI6" s="88">
        <f t="shared" si="1"/>
        <v>0</v>
      </c>
      <c r="AJ6" s="90" t="str">
        <f t="shared" ref="AJ6:AJ12" si="2">IF(AH6=0," ",IF(AI6/AH6*100&gt;200,"св.200",AI6/AH6))</f>
        <v xml:space="preserve"> </v>
      </c>
      <c r="AK6" s="88">
        <f t="shared" ref="AK6" si="3">AK7+AK8+AK9+AK10+AK11+AK12</f>
        <v>0.1</v>
      </c>
      <c r="AL6" s="88">
        <f t="shared" ref="AL6" si="4">AL7+AL8+AL9+AL10+AL11+AL12</f>
        <v>0.1</v>
      </c>
      <c r="AM6" s="90">
        <f>IF(AK6=0," ",IF(AL6/AK6*100&gt;200,"св.200",AL6/AK6))</f>
        <v>1</v>
      </c>
      <c r="AN6" s="88">
        <f t="shared" ref="AN6" si="5">AN7+AN8+AN9+AN10+AN11+AN12</f>
        <v>0</v>
      </c>
      <c r="AO6" s="88">
        <f t="shared" ref="AO6" si="6">AO7+AO8+AO9+AO10+AO11+AO12</f>
        <v>0</v>
      </c>
      <c r="AP6" s="90" t="str">
        <f>IF(AN6=0," ",IF(AO6/AN6*100&gt;200,"св.200",AO6/AN6))</f>
        <v xml:space="preserve"> </v>
      </c>
      <c r="AQ6" s="88">
        <f t="shared" ref="AQ6" si="7">AQ7+AQ8+AQ9+AQ10+AQ11+AQ12</f>
        <v>0.1</v>
      </c>
      <c r="AR6" s="88">
        <f t="shared" ref="AR6" si="8">AR7+AR8+AR9+AR10+AR11+AR12</f>
        <v>0.1</v>
      </c>
      <c r="AS6" s="90">
        <f>IF(AQ6=0," ",IF(AR6/AQ6*100&gt;200,"св.200",AR6/AQ6))</f>
        <v>1</v>
      </c>
      <c r="AT6" s="88">
        <f t="shared" ref="AT6" si="9">AT7+AT8+AT9+AT10+AT11+AT12</f>
        <v>0</v>
      </c>
      <c r="AU6" s="88">
        <f t="shared" ref="AU6" si="10">AU7+AU8+AU9+AU10+AU11+AU12</f>
        <v>0</v>
      </c>
      <c r="AV6" s="90" t="str">
        <f>IF(AT6=0," ",IF(AU6/AT6*100&gt;200,"св.200",AU6/AT6))</f>
        <v xml:space="preserve"> </v>
      </c>
    </row>
    <row r="7" spans="1:49" s="14" customFormat="1" ht="15.65" outlineLevel="1" x14ac:dyDescent="0.3">
      <c r="A7" s="35"/>
      <c r="B7" s="35">
        <v>1</v>
      </c>
      <c r="C7" s="36" t="s">
        <v>1</v>
      </c>
      <c r="D7" s="74">
        <f t="shared" ref="D7:E12" si="11">G7+J7+M7+P7+S7+V7+Y7+AB7+AE7</f>
        <v>4948.8</v>
      </c>
      <c r="E7" s="22">
        <f t="shared" si="11"/>
        <v>4782.7</v>
      </c>
      <c r="F7" s="25">
        <f t="shared" ref="F7:F35" si="12">IF(D7=0," ",IF(E7/D7*100&gt;200,"св.200",E7/D7))</f>
        <v>0.9664363077917878</v>
      </c>
      <c r="G7" s="75">
        <v>1441.2</v>
      </c>
      <c r="H7" s="26">
        <v>1346.3</v>
      </c>
      <c r="I7" s="25">
        <f t="shared" ref="I7:I35" si="13">IF(G7=0," ",IF(H7/G7*100&gt;200,"св.200",H7/G7))</f>
        <v>0.93415209547599221</v>
      </c>
      <c r="J7" s="75">
        <v>322.10000000000002</v>
      </c>
      <c r="K7" s="26">
        <v>908.9</v>
      </c>
      <c r="L7" s="25" t="str">
        <f t="shared" ref="L7:L12" si="14">IF(J7=0," ",IF(K7/J7*100&gt;200,"св.200",K7/J7))</f>
        <v>св.200</v>
      </c>
      <c r="M7" s="75"/>
      <c r="N7" s="26"/>
      <c r="O7" s="25" t="str">
        <f t="shared" ref="O7:O12" si="15">IF(M7=0," ",IF(N7/M7*100&gt;200,"св.200",N7/M7))</f>
        <v xml:space="preserve"> </v>
      </c>
      <c r="P7" s="75">
        <v>0.3</v>
      </c>
      <c r="Q7" s="26">
        <v>0.6</v>
      </c>
      <c r="R7" s="25">
        <f t="shared" ref="R7:R12" si="16">IF(P7=0," ",IF(Q7/P7*100&gt;200,"св.200",Q7/P7))</f>
        <v>2</v>
      </c>
      <c r="S7" s="75">
        <v>568.70000000000005</v>
      </c>
      <c r="T7" s="26">
        <v>119.5</v>
      </c>
      <c r="U7" s="25">
        <f t="shared" ref="U7:U12" si="17">IF(S7=0," ",IF(T7/S7*100&gt;200,"св.200",T7/S7))</f>
        <v>0.21012836293300508</v>
      </c>
      <c r="V7" s="75">
        <v>1660</v>
      </c>
      <c r="W7" s="26">
        <v>1526.6</v>
      </c>
      <c r="X7" s="25">
        <f t="shared" ref="X7:X12" si="18">IF(V7=0," ",IF(W7/V7*100&gt;200,"св.200",W7/V7))</f>
        <v>0.91963855421686747</v>
      </c>
      <c r="Y7" s="75">
        <v>602.9</v>
      </c>
      <c r="Z7" s="26">
        <v>553</v>
      </c>
      <c r="AA7" s="25">
        <f t="shared" ref="AA7:AA12" si="19">IF(Y7=0," ",IF(Z7/Y7*100&gt;200,"св.200",Z7/Y7))</f>
        <v>0.91723337203516342</v>
      </c>
      <c r="AB7" s="75">
        <v>353.6</v>
      </c>
      <c r="AC7" s="26">
        <v>327.8</v>
      </c>
      <c r="AD7" s="25">
        <f t="shared" ref="AD7:AD12" si="20">IF(AB7=0," ",IF(AC7/AB7*100&gt;200,"св.200",AC7/AB7))</f>
        <v>0.92703619909502255</v>
      </c>
      <c r="AE7" s="75"/>
      <c r="AF7" s="26"/>
      <c r="AG7" s="25" t="str">
        <f t="shared" ref="AG7:AG12" si="21">IF(AE7=0," ",IF(AF7/AE7*100&gt;200,"св.200",AF7/AE7))</f>
        <v xml:space="preserve"> </v>
      </c>
      <c r="AH7" s="75"/>
      <c r="AI7" s="26"/>
      <c r="AJ7" s="25" t="str">
        <f t="shared" si="2"/>
        <v xml:space="preserve"> </v>
      </c>
      <c r="AK7" s="75">
        <v>0</v>
      </c>
      <c r="AL7" s="26"/>
      <c r="AM7" s="25" t="str">
        <f t="shared" ref="AM7:AM12" si="22">IF(AK7=0," ",IF(AL7/AK7*100&gt;200,"св.200",AL7/AK7))</f>
        <v xml:space="preserve"> </v>
      </c>
      <c r="AN7" s="75"/>
      <c r="AO7" s="26"/>
      <c r="AP7" s="25" t="str">
        <f t="shared" ref="AP7:AP12" si="23">IF(AN7=0," ",IF(AO7/AN7*100&gt;200,"св.200",AO7/AN7))</f>
        <v xml:space="preserve"> </v>
      </c>
      <c r="AQ7" s="75"/>
      <c r="AR7" s="26"/>
      <c r="AS7" s="25" t="str">
        <f t="shared" ref="AS7:AS12" si="24">IF(AQ7=0," ",IF(AR7/AQ7*100&gt;200,"св.200",AR7/AQ7))</f>
        <v xml:space="preserve"> </v>
      </c>
      <c r="AT7" s="112">
        <f>AE7-AH7-AK7-AN7-AQ7</f>
        <v>0</v>
      </c>
      <c r="AU7" s="112">
        <f>AF7-AI7-AL7-AO7-AR7</f>
        <v>0</v>
      </c>
      <c r="AV7" s="25" t="str">
        <f t="shared" ref="AV7:AV12" si="25">IF(AT7=0," ",IF(AU7/AT7*100&gt;200,"св.200",AU7/AT7))</f>
        <v xml:space="preserve"> </v>
      </c>
    </row>
    <row r="8" spans="1:49" s="14" customFormat="1" ht="15.65" outlineLevel="1" x14ac:dyDescent="0.3">
      <c r="A8" s="35"/>
      <c r="B8" s="35">
        <v>2</v>
      </c>
      <c r="C8" s="36" t="s">
        <v>145</v>
      </c>
      <c r="D8" s="74">
        <f>G8+J8+M8+P8+S8+V8+Y8+AB8+AE8</f>
        <v>243616.3</v>
      </c>
      <c r="E8" s="22">
        <f>H8+K8+N8+Q8+T8+W8+Z8+AC8+AF8</f>
        <v>227514.40000000002</v>
      </c>
      <c r="F8" s="25">
        <f t="shared" si="12"/>
        <v>0.93390466894046098</v>
      </c>
      <c r="G8" s="75">
        <v>75999.8</v>
      </c>
      <c r="H8" s="26">
        <v>71465</v>
      </c>
      <c r="I8" s="25">
        <f t="shared" si="13"/>
        <v>0.94033142192479446</v>
      </c>
      <c r="J8" s="75">
        <v>6240.3</v>
      </c>
      <c r="K8" s="26">
        <v>17612.099999999999</v>
      </c>
      <c r="L8" s="25" t="str">
        <f t="shared" si="14"/>
        <v>св.200</v>
      </c>
      <c r="M8" s="75">
        <v>985.9</v>
      </c>
      <c r="N8" s="26">
        <v>852.1</v>
      </c>
      <c r="O8" s="25">
        <f t="shared" si="15"/>
        <v>0.86428643878689526</v>
      </c>
      <c r="P8" s="75"/>
      <c r="Q8" s="26">
        <v>86.5</v>
      </c>
      <c r="R8" s="25" t="str">
        <f t="shared" si="16"/>
        <v xml:space="preserve"> </v>
      </c>
      <c r="S8" s="75">
        <v>11739.5</v>
      </c>
      <c r="T8" s="26">
        <v>2592.3000000000002</v>
      </c>
      <c r="U8" s="25">
        <f t="shared" si="17"/>
        <v>0.22081860385876742</v>
      </c>
      <c r="V8" s="75">
        <v>43216.9</v>
      </c>
      <c r="W8" s="26">
        <v>29896.6</v>
      </c>
      <c r="X8" s="25">
        <f t="shared" si="18"/>
        <v>0.69178029891084269</v>
      </c>
      <c r="Y8" s="75">
        <v>103244.5</v>
      </c>
      <c r="Z8" s="26">
        <v>102841</v>
      </c>
      <c r="AA8" s="25">
        <f t="shared" si="19"/>
        <v>0.99609180150032206</v>
      </c>
      <c r="AB8" s="75">
        <v>2189.3000000000002</v>
      </c>
      <c r="AC8" s="26">
        <v>2168.6999999999998</v>
      </c>
      <c r="AD8" s="25">
        <f t="shared" si="20"/>
        <v>0.99059059973507502</v>
      </c>
      <c r="AE8" s="75">
        <v>0.1</v>
      </c>
      <c r="AF8" s="26">
        <v>0.1</v>
      </c>
      <c r="AG8" s="25">
        <f t="shared" si="21"/>
        <v>1</v>
      </c>
      <c r="AH8" s="75"/>
      <c r="AI8" s="26"/>
      <c r="AJ8" s="25" t="str">
        <f t="shared" si="2"/>
        <v xml:space="preserve"> </v>
      </c>
      <c r="AK8" s="75">
        <v>0.1</v>
      </c>
      <c r="AL8" s="26">
        <v>0.1</v>
      </c>
      <c r="AM8" s="25">
        <f t="shared" si="22"/>
        <v>1</v>
      </c>
      <c r="AN8" s="75"/>
      <c r="AO8" s="26"/>
      <c r="AP8" s="25" t="str">
        <f t="shared" si="23"/>
        <v xml:space="preserve"> </v>
      </c>
      <c r="AQ8" s="75"/>
      <c r="AR8" s="26"/>
      <c r="AS8" s="25" t="str">
        <f t="shared" si="24"/>
        <v xml:space="preserve"> </v>
      </c>
      <c r="AT8" s="112">
        <f t="shared" ref="AT8:AT12" si="26">AE8-AH8-AK8-AN8-AQ8</f>
        <v>0</v>
      </c>
      <c r="AU8" s="112">
        <f t="shared" ref="AU8:AU12" si="27">AF8-AI8-AL8-AO8-AR8</f>
        <v>0</v>
      </c>
      <c r="AV8" s="25" t="str">
        <f t="shared" si="25"/>
        <v xml:space="preserve"> </v>
      </c>
    </row>
    <row r="9" spans="1:49" s="14" customFormat="1" ht="15.65" outlineLevel="1" x14ac:dyDescent="0.3">
      <c r="A9" s="35"/>
      <c r="B9" s="35">
        <v>3</v>
      </c>
      <c r="C9" s="36" t="s">
        <v>2</v>
      </c>
      <c r="D9" s="74">
        <f t="shared" si="11"/>
        <v>21417.700000000004</v>
      </c>
      <c r="E9" s="22">
        <f t="shared" si="11"/>
        <v>15977.199999999999</v>
      </c>
      <c r="F9" s="25">
        <f t="shared" si="12"/>
        <v>0.74598112775881609</v>
      </c>
      <c r="G9" s="75">
        <v>5787.8</v>
      </c>
      <c r="H9" s="26">
        <v>3672.6</v>
      </c>
      <c r="I9" s="25">
        <f t="shared" si="13"/>
        <v>0.63454162203255116</v>
      </c>
      <c r="J9" s="75">
        <v>1059.3</v>
      </c>
      <c r="K9" s="26">
        <v>2989.8</v>
      </c>
      <c r="L9" s="25" t="str">
        <f t="shared" si="14"/>
        <v>св.200</v>
      </c>
      <c r="M9" s="75">
        <v>50.5</v>
      </c>
      <c r="N9" s="26">
        <v>42.1</v>
      </c>
      <c r="O9" s="25">
        <f t="shared" si="15"/>
        <v>0.83366336633663374</v>
      </c>
      <c r="P9" s="75">
        <v>0</v>
      </c>
      <c r="Q9" s="26"/>
      <c r="R9" s="25" t="str">
        <f t="shared" si="16"/>
        <v xml:space="preserve"> </v>
      </c>
      <c r="S9" s="75">
        <v>1079.0999999999999</v>
      </c>
      <c r="T9" s="26">
        <v>271.3</v>
      </c>
      <c r="U9" s="25">
        <f t="shared" si="17"/>
        <v>0.25141321471596706</v>
      </c>
      <c r="V9" s="75">
        <v>8459.2000000000007</v>
      </c>
      <c r="W9" s="26">
        <v>4193.7</v>
      </c>
      <c r="X9" s="25">
        <f t="shared" si="18"/>
        <v>0.49575609986759972</v>
      </c>
      <c r="Y9" s="75">
        <v>4596.3999999999996</v>
      </c>
      <c r="Z9" s="26">
        <v>4342.3999999999996</v>
      </c>
      <c r="AA9" s="25">
        <f t="shared" si="19"/>
        <v>0.94473936123923075</v>
      </c>
      <c r="AB9" s="75">
        <v>385.4</v>
      </c>
      <c r="AC9" s="26">
        <v>465.3</v>
      </c>
      <c r="AD9" s="25">
        <f t="shared" si="20"/>
        <v>1.2073170731707319</v>
      </c>
      <c r="AE9" s="75"/>
      <c r="AF9" s="26"/>
      <c r="AG9" s="25" t="str">
        <f t="shared" si="21"/>
        <v xml:space="preserve"> </v>
      </c>
      <c r="AH9" s="75"/>
      <c r="AI9" s="26"/>
      <c r="AJ9" s="25" t="str">
        <f t="shared" si="2"/>
        <v xml:space="preserve"> </v>
      </c>
      <c r="AK9" s="75">
        <v>0</v>
      </c>
      <c r="AL9" s="26"/>
      <c r="AM9" s="25" t="str">
        <f t="shared" si="22"/>
        <v xml:space="preserve"> </v>
      </c>
      <c r="AN9" s="75"/>
      <c r="AO9" s="26"/>
      <c r="AP9" s="25" t="str">
        <f t="shared" si="23"/>
        <v xml:space="preserve"> </v>
      </c>
      <c r="AQ9" s="75"/>
      <c r="AR9" s="26"/>
      <c r="AS9" s="25" t="str">
        <f t="shared" si="24"/>
        <v xml:space="preserve"> </v>
      </c>
      <c r="AT9" s="112">
        <f t="shared" si="26"/>
        <v>0</v>
      </c>
      <c r="AU9" s="112">
        <f t="shared" si="27"/>
        <v>0</v>
      </c>
      <c r="AV9" s="25" t="str">
        <f t="shared" si="25"/>
        <v xml:space="preserve"> </v>
      </c>
    </row>
    <row r="10" spans="1:49" s="14" customFormat="1" ht="15.65" outlineLevel="1" x14ac:dyDescent="0.3">
      <c r="A10" s="35"/>
      <c r="B10" s="35">
        <v>4</v>
      </c>
      <c r="C10" s="36" t="s">
        <v>3</v>
      </c>
      <c r="D10" s="74">
        <f t="shared" si="11"/>
        <v>9541</v>
      </c>
      <c r="E10" s="22">
        <f t="shared" si="11"/>
        <v>6650.5999999999995</v>
      </c>
      <c r="F10" s="25">
        <f t="shared" si="12"/>
        <v>0.69705481605701702</v>
      </c>
      <c r="G10" s="75">
        <v>3892.8</v>
      </c>
      <c r="H10" s="26">
        <v>2631.5</v>
      </c>
      <c r="I10" s="25">
        <f t="shared" si="13"/>
        <v>0.67599157418824496</v>
      </c>
      <c r="J10" s="75">
        <v>200.8</v>
      </c>
      <c r="K10" s="26">
        <v>566.70000000000005</v>
      </c>
      <c r="L10" s="25" t="str">
        <f t="shared" si="14"/>
        <v>св.200</v>
      </c>
      <c r="M10" s="75">
        <v>23.9</v>
      </c>
      <c r="N10" s="26">
        <v>21.5</v>
      </c>
      <c r="O10" s="25">
        <f t="shared" si="15"/>
        <v>0.89958158995815907</v>
      </c>
      <c r="P10" s="75"/>
      <c r="Q10" s="26"/>
      <c r="R10" s="25" t="str">
        <f t="shared" si="16"/>
        <v xml:space="preserve"> </v>
      </c>
      <c r="S10" s="75">
        <v>753.4</v>
      </c>
      <c r="T10" s="26">
        <v>202.7</v>
      </c>
      <c r="U10" s="25">
        <f t="shared" si="17"/>
        <v>0.26904698699230156</v>
      </c>
      <c r="V10" s="75">
        <v>3518</v>
      </c>
      <c r="W10" s="26">
        <v>2319</v>
      </c>
      <c r="X10" s="25">
        <f t="shared" si="18"/>
        <v>0.65918135304150083</v>
      </c>
      <c r="Y10" s="75">
        <v>1135.0999999999999</v>
      </c>
      <c r="Z10" s="26">
        <v>893.3</v>
      </c>
      <c r="AA10" s="25">
        <f t="shared" si="19"/>
        <v>0.78697912078230992</v>
      </c>
      <c r="AB10" s="75">
        <v>17</v>
      </c>
      <c r="AC10" s="26">
        <v>15.9</v>
      </c>
      <c r="AD10" s="25">
        <f t="shared" si="20"/>
        <v>0.93529411764705883</v>
      </c>
      <c r="AE10" s="75"/>
      <c r="AF10" s="26"/>
      <c r="AG10" s="25" t="str">
        <f t="shared" si="21"/>
        <v xml:space="preserve"> </v>
      </c>
      <c r="AH10" s="75"/>
      <c r="AI10" s="26"/>
      <c r="AJ10" s="25" t="str">
        <f t="shared" si="2"/>
        <v xml:space="preserve"> </v>
      </c>
      <c r="AK10" s="75">
        <v>0</v>
      </c>
      <c r="AL10" s="26"/>
      <c r="AM10" s="25" t="str">
        <f t="shared" si="22"/>
        <v xml:space="preserve"> </v>
      </c>
      <c r="AN10" s="75"/>
      <c r="AO10" s="26"/>
      <c r="AP10" s="25" t="str">
        <f t="shared" si="23"/>
        <v xml:space="preserve"> </v>
      </c>
      <c r="AQ10" s="75"/>
      <c r="AR10" s="26"/>
      <c r="AS10" s="25" t="str">
        <f t="shared" si="24"/>
        <v xml:space="preserve"> </v>
      </c>
      <c r="AT10" s="112">
        <f t="shared" si="26"/>
        <v>0</v>
      </c>
      <c r="AU10" s="112">
        <f t="shared" si="27"/>
        <v>0</v>
      </c>
      <c r="AV10" s="25" t="str">
        <f t="shared" si="25"/>
        <v xml:space="preserve"> </v>
      </c>
    </row>
    <row r="11" spans="1:49" s="14" customFormat="1" ht="15.65" outlineLevel="1" x14ac:dyDescent="0.3">
      <c r="A11" s="35"/>
      <c r="B11" s="35">
        <v>5</v>
      </c>
      <c r="C11" s="36" t="s">
        <v>130</v>
      </c>
      <c r="D11" s="74">
        <f t="shared" si="11"/>
        <v>6323.9</v>
      </c>
      <c r="E11" s="22">
        <f t="shared" si="11"/>
        <v>5038.3999999999996</v>
      </c>
      <c r="F11" s="25">
        <f t="shared" si="12"/>
        <v>0.7967235408529546</v>
      </c>
      <c r="G11" s="75">
        <v>2355.5</v>
      </c>
      <c r="H11" s="26">
        <v>1585</v>
      </c>
      <c r="I11" s="25">
        <f t="shared" si="13"/>
        <v>0.67289322861388245</v>
      </c>
      <c r="J11" s="75">
        <v>266.39999999999998</v>
      </c>
      <c r="K11" s="26">
        <v>751.8</v>
      </c>
      <c r="L11" s="25" t="str">
        <f t="shared" si="14"/>
        <v>св.200</v>
      </c>
      <c r="M11" s="75">
        <v>5.9</v>
      </c>
      <c r="N11" s="26">
        <v>5.9</v>
      </c>
      <c r="O11" s="25">
        <f t="shared" si="15"/>
        <v>1</v>
      </c>
      <c r="P11" s="75"/>
      <c r="Q11" s="26"/>
      <c r="R11" s="25" t="str">
        <f t="shared" si="16"/>
        <v xml:space="preserve"> </v>
      </c>
      <c r="S11" s="75">
        <v>699.4</v>
      </c>
      <c r="T11" s="26">
        <v>221.7</v>
      </c>
      <c r="U11" s="25">
        <f t="shared" si="17"/>
        <v>0.31698598798970545</v>
      </c>
      <c r="V11" s="75">
        <v>917.4</v>
      </c>
      <c r="W11" s="26">
        <v>749.8</v>
      </c>
      <c r="X11" s="25">
        <f t="shared" si="18"/>
        <v>0.81730978853281011</v>
      </c>
      <c r="Y11" s="75">
        <v>1714.4</v>
      </c>
      <c r="Z11" s="26">
        <v>1364.1</v>
      </c>
      <c r="AA11" s="25">
        <f t="shared" si="19"/>
        <v>0.79567195520298639</v>
      </c>
      <c r="AB11" s="75">
        <v>364.9</v>
      </c>
      <c r="AC11" s="26">
        <v>360.1</v>
      </c>
      <c r="AD11" s="25">
        <f t="shared" si="20"/>
        <v>0.98684571115374087</v>
      </c>
      <c r="AE11" s="75"/>
      <c r="AF11" s="26"/>
      <c r="AG11" s="25" t="str">
        <f t="shared" si="21"/>
        <v xml:space="preserve"> </v>
      </c>
      <c r="AH11" s="75"/>
      <c r="AI11" s="26"/>
      <c r="AJ11" s="25" t="str">
        <f t="shared" si="2"/>
        <v xml:space="preserve"> </v>
      </c>
      <c r="AK11" s="75">
        <v>0</v>
      </c>
      <c r="AL11" s="26"/>
      <c r="AM11" s="25" t="str">
        <f t="shared" si="22"/>
        <v xml:space="preserve"> </v>
      </c>
      <c r="AN11" s="75"/>
      <c r="AO11" s="26"/>
      <c r="AP11" s="25" t="str">
        <f t="shared" si="23"/>
        <v xml:space="preserve"> </v>
      </c>
      <c r="AQ11" s="75"/>
      <c r="AR11" s="26"/>
      <c r="AS11" s="25" t="str">
        <f t="shared" si="24"/>
        <v xml:space="preserve"> </v>
      </c>
      <c r="AT11" s="112">
        <f t="shared" si="26"/>
        <v>0</v>
      </c>
      <c r="AU11" s="112">
        <f t="shared" si="27"/>
        <v>0</v>
      </c>
      <c r="AV11" s="25" t="str">
        <f t="shared" si="25"/>
        <v xml:space="preserve"> </v>
      </c>
    </row>
    <row r="12" spans="1:49" s="14" customFormat="1" ht="15.65" outlineLevel="1" x14ac:dyDescent="0.3">
      <c r="A12" s="35"/>
      <c r="B12" s="35">
        <v>6</v>
      </c>
      <c r="C12" s="36" t="s">
        <v>144</v>
      </c>
      <c r="D12" s="74">
        <f t="shared" si="11"/>
        <v>15331.599999999999</v>
      </c>
      <c r="E12" s="22">
        <f t="shared" si="11"/>
        <v>11938.3</v>
      </c>
      <c r="F12" s="25">
        <f t="shared" si="12"/>
        <v>0.77867280649116855</v>
      </c>
      <c r="G12" s="75">
        <v>2933.9</v>
      </c>
      <c r="H12" s="26">
        <v>2036.1</v>
      </c>
      <c r="I12" s="25">
        <f t="shared" si="13"/>
        <v>0.69399093356965125</v>
      </c>
      <c r="J12" s="75">
        <v>737.1</v>
      </c>
      <c r="K12" s="26">
        <v>2080.4</v>
      </c>
      <c r="L12" s="25" t="str">
        <f t="shared" si="14"/>
        <v>св.200</v>
      </c>
      <c r="M12" s="75">
        <v>84.8</v>
      </c>
      <c r="N12" s="26">
        <v>73.7</v>
      </c>
      <c r="O12" s="25">
        <f t="shared" si="15"/>
        <v>0.86910377358490576</v>
      </c>
      <c r="P12" s="75"/>
      <c r="Q12" s="26"/>
      <c r="R12" s="25" t="str">
        <f t="shared" si="16"/>
        <v xml:space="preserve"> </v>
      </c>
      <c r="S12" s="75">
        <v>1375.6</v>
      </c>
      <c r="T12" s="26">
        <v>106.7</v>
      </c>
      <c r="U12" s="25">
        <f t="shared" si="17"/>
        <v>7.7566152951439385E-2</v>
      </c>
      <c r="V12" s="75">
        <v>5441.7</v>
      </c>
      <c r="W12" s="26">
        <v>4302.2</v>
      </c>
      <c r="X12" s="25">
        <f t="shared" si="18"/>
        <v>0.79059852619585791</v>
      </c>
      <c r="Y12" s="75">
        <v>4609</v>
      </c>
      <c r="Z12" s="26">
        <v>3167.2</v>
      </c>
      <c r="AA12" s="25">
        <f t="shared" si="19"/>
        <v>0.68717726187893247</v>
      </c>
      <c r="AB12" s="76">
        <v>149.4</v>
      </c>
      <c r="AC12" s="71">
        <v>171.9</v>
      </c>
      <c r="AD12" s="25">
        <f t="shared" si="20"/>
        <v>1.1506024096385543</v>
      </c>
      <c r="AE12" s="75">
        <v>0.1</v>
      </c>
      <c r="AF12" s="26">
        <v>0.1</v>
      </c>
      <c r="AG12" s="25">
        <f t="shared" si="21"/>
        <v>1</v>
      </c>
      <c r="AH12" s="75"/>
      <c r="AI12" s="26"/>
      <c r="AJ12" s="25" t="str">
        <f t="shared" si="2"/>
        <v xml:space="preserve"> </v>
      </c>
      <c r="AK12" s="75">
        <v>0</v>
      </c>
      <c r="AL12" s="26"/>
      <c r="AM12" s="25" t="str">
        <f t="shared" si="22"/>
        <v xml:space="preserve"> </v>
      </c>
      <c r="AN12" s="75"/>
      <c r="AO12" s="26"/>
      <c r="AP12" s="25" t="str">
        <f t="shared" si="23"/>
        <v xml:space="preserve"> </v>
      </c>
      <c r="AQ12" s="75">
        <v>0.1</v>
      </c>
      <c r="AR12" s="26">
        <v>0.1</v>
      </c>
      <c r="AS12" s="25">
        <f t="shared" si="24"/>
        <v>1</v>
      </c>
      <c r="AT12" s="112">
        <f t="shared" si="26"/>
        <v>0</v>
      </c>
      <c r="AU12" s="112">
        <f t="shared" si="27"/>
        <v>0</v>
      </c>
      <c r="AV12" s="25" t="str">
        <f t="shared" si="25"/>
        <v xml:space="preserve"> </v>
      </c>
    </row>
    <row r="13" spans="1:49" s="47" customFormat="1" ht="31.3" x14ac:dyDescent="0.3">
      <c r="A13" s="46">
        <v>2</v>
      </c>
      <c r="B13" s="46"/>
      <c r="C13" s="87" t="s">
        <v>4</v>
      </c>
      <c r="D13" s="91">
        <f>SUM(D14:D34)</f>
        <v>85157.000000000015</v>
      </c>
      <c r="E13" s="91">
        <f>SUM(E14:E34)</f>
        <v>59956.61</v>
      </c>
      <c r="F13" s="90">
        <f t="shared" si="12"/>
        <v>0.70407142102234688</v>
      </c>
      <c r="G13" s="92">
        <f>G14+G15+G18+G19+G16+G17+G20+G21+G22+G23+G24+G25+G26+G27+G28+G29+G30+G31+G32+G33+G34</f>
        <v>51690.700000000004</v>
      </c>
      <c r="H13" s="92">
        <f>H14+H15+H18+H19+H16+H17+H20+H21+H22+H23+H24+H25+H26+H27+H28+H29+H30+H31+H32+H33+H34</f>
        <v>46699.600000000006</v>
      </c>
      <c r="I13" s="90">
        <f t="shared" si="13"/>
        <v>0.90344297910455851</v>
      </c>
      <c r="J13" s="92">
        <f>J14+J15+J18+J19+J16+J17+J20+J21+J22+J23+J24+J25+J26+J27+J28+J29+J30+J31+J32+J33+J34</f>
        <v>2536.8000000000002</v>
      </c>
      <c r="K13" s="92">
        <f>K14+K15+K18+K19+K16+K17+K20+K21+K22+K23+K24+K25+K26+K27+K28+K29+K30+K31+K32+K33+K34</f>
        <v>7159.7999999999993</v>
      </c>
      <c r="L13" s="90" t="str">
        <f t="shared" ref="L13:L35" si="28">IF(J13=0," ",IF(K13/J13*100&gt;200,"св.200",K13/J13))</f>
        <v>св.200</v>
      </c>
      <c r="M13" s="92">
        <f>M14+M15+M18+M19+M16+M17+M20+M21+M22+M23+M24+M25+M26+M27+M28+M29+M30+M31+M32+M33+M34</f>
        <v>240.89999999999998</v>
      </c>
      <c r="N13" s="92">
        <f>N14+N15+N18+N19+N16+N17+N20+N21+N22+N23+N24+N25+N26+N27+N28+N29+N30+N31+N32+N33+N34</f>
        <v>184.2</v>
      </c>
      <c r="O13" s="90">
        <f t="shared" ref="O13:O35" si="29">IF(M13=0," ",IF(N13/M13*100&gt;200,"св.200",N13/M13))</f>
        <v>0.76463262764632633</v>
      </c>
      <c r="P13" s="92">
        <f>P14+P15+P18+P19+P16+P17+P20+P21+P22+P23+P24+P25+P26+P27+P28+P29+P30+P31+P32+P33+P34</f>
        <v>482.90000000000003</v>
      </c>
      <c r="Q13" s="92">
        <f>Q14+Q15+Q18+Q19+Q16+Q17+Q20+Q21+Q22+Q23+Q24+Q25+Q26+Q27+Q28+Q29+Q30+Q31+Q32+Q33+Q34</f>
        <v>2172.5000000000005</v>
      </c>
      <c r="R13" s="90" t="str">
        <f t="shared" ref="R13:R35" si="30">IF(P13=0," ",IF(Q13/P13*100&gt;200,"св.200",Q13/P13))</f>
        <v>св.200</v>
      </c>
      <c r="S13" s="92">
        <f>S14+S15+S18+S19+S16+S17+S20+S21+S22+S23+S24+S25+S26+S27+S28+S29+S30+S31+S32+S33+S34</f>
        <v>6159.1999999999989</v>
      </c>
      <c r="T13" s="92">
        <f>T14+T15+T18+T19+T16+T17+T20+T21+T22+T23+T24+T25+T26+T27+T28+T29+T30+T31+T32+T33+T34</f>
        <v>1181.9100000000001</v>
      </c>
      <c r="U13" s="90">
        <f t="shared" ref="U13:U35" si="31">IF(S13=0," ",IF(T13/S13*100&gt;200,"св.200",T13/S13))</f>
        <v>0.19189342771788548</v>
      </c>
      <c r="V13" s="92">
        <f>V14+V15+V18+V19+V16+V17+V20+V21+V22+V23+V24+V25+V26+V27+V28+V29+V30+V31+V32+V33+V34</f>
        <v>3971.4999999999995</v>
      </c>
      <c r="W13" s="92">
        <f>W14+W15+W18+W19+W16+W17+W20+W21+W22+W23+W24+W25+W26+W27+W28+W29+W30+W31+W32+W33+W34</f>
        <v>0</v>
      </c>
      <c r="X13" s="90">
        <f t="shared" ref="X13:X35" si="32">IF(V13=0," ",IF(W13/V13*100&gt;200,"св.200",W13/V13))</f>
        <v>0</v>
      </c>
      <c r="Y13" s="92">
        <f t="shared" ref="Y13:Z13" si="33">Y14+Y15+Y18+Y19+Y16+Y17+Y20+Y21+Y22+Y23+Y24+Y25+Y26+Y27+Y28+Y29+Y30+Y31+Y32+Y33+Y34</f>
        <v>17253.400000000001</v>
      </c>
      <c r="Z13" s="92">
        <f t="shared" si="33"/>
        <v>0</v>
      </c>
      <c r="AA13" s="90">
        <f t="shared" ref="AA13:AA35" si="34">IF(Y13=0," ",IF(Z13/Y13*100&gt;200,"св.200",Z13/Y13))</f>
        <v>0</v>
      </c>
      <c r="AB13" s="92">
        <f t="shared" ref="AB13" si="35">AB14+AB15+AB18+AB19+AB16+AB17+AB20+AB21+AB22+AB23+AB24+AB25+AB26+AB27+AB28+AB29+AB30+AB31+AB32+AB33+AB34</f>
        <v>2821.1</v>
      </c>
      <c r="AC13" s="92">
        <f t="shared" ref="AC13" si="36">AC14+AC15+AC18+AC19+AC16+AC17+AC20+AC21+AC22+AC23+AC24+AC25+AC26+AC27+AC28+AC29+AC30+AC31+AC32+AC33+AC34</f>
        <v>2558.6</v>
      </c>
      <c r="AD13" s="90">
        <f t="shared" ref="AD13:AD35" si="37">IF(AB13=0," ",IF(AC13/AB13*100&gt;200,"св.200",AC13/AB13))</f>
        <v>0.90695118925241924</v>
      </c>
      <c r="AE13" s="92">
        <f t="shared" ref="AE13" si="38">AE14+AE15+AE18+AE19+AE16+AE17+AE20+AE21+AE22+AE23+AE24+AE25+AE26+AE27+AE28+AE29+AE30+AE31+AE32+AE33+AE34</f>
        <v>0.5</v>
      </c>
      <c r="AF13" s="92">
        <f t="shared" ref="AF13" si="39">AF14+AF15+AF18+AF19+AF16+AF17+AF20+AF21+AF22+AF23+AF24+AF25+AF26+AF27+AF28+AF29+AF30+AF31+AF32+AF33+AF34</f>
        <v>0</v>
      </c>
      <c r="AG13" s="90">
        <f t="shared" ref="AG13:AG35" si="40">IF(AE13=0," ",IF(AF13/AE13*100&gt;200,"св.200",AF13/AE13))</f>
        <v>0</v>
      </c>
      <c r="AH13" s="92">
        <f t="shared" ref="AH13" si="41">AH14+AH15+AH18+AH19+AH16+AH17+AH20+AH21+AH22+AH23+AH24+AH25+AH26+AH27+AH28+AH29+AH30+AH31+AH32+AH33+AH34</f>
        <v>0</v>
      </c>
      <c r="AI13" s="92">
        <f t="shared" ref="AI13" si="42">AI14+AI15+AI18+AI19+AI16+AI17+AI20+AI21+AI22+AI23+AI24+AI25+AI26+AI27+AI28+AI29+AI30+AI31+AI32+AI33+AI34</f>
        <v>0</v>
      </c>
      <c r="AJ13" s="90" t="str">
        <f t="shared" ref="AJ13:AJ35" si="43">IF(AH13=0," ",IF(AI13/AH13*100&gt;200,"св.200",AI13/AH13))</f>
        <v xml:space="preserve"> </v>
      </c>
      <c r="AK13" s="92">
        <f t="shared" ref="AK13" si="44">AK14+AK15+AK18+AK19+AK16+AK17+AK20+AK21+AK22+AK23+AK24+AK25+AK26+AK27+AK28+AK29+AK30+AK31+AK32+AK33+AK34</f>
        <v>0.5</v>
      </c>
      <c r="AL13" s="92">
        <f t="shared" ref="AL13" si="45">AL14+AL15+AL18+AL19+AL16+AL17+AL20+AL21+AL22+AL23+AL24+AL25+AL26+AL27+AL28+AL29+AL30+AL31+AL32+AL33+AL34</f>
        <v>0</v>
      </c>
      <c r="AM13" s="90">
        <f t="shared" ref="AM13:AM35" si="46">IF(AK13=0," ",IF(AL13/AK13*100&gt;200,"св.200",AL13/AK13))</f>
        <v>0</v>
      </c>
      <c r="AN13" s="92">
        <f t="shared" ref="AN13" si="47">AN14+AN15+AN18+AN19+AN16+AN17+AN20+AN21+AN22+AN23+AN24+AN25+AN26+AN27+AN28+AN29+AN30+AN31+AN32+AN33+AN34</f>
        <v>0</v>
      </c>
      <c r="AO13" s="92">
        <f t="shared" ref="AO13" si="48">AO14+AO15+AO18+AO19+AO16+AO17+AO20+AO21+AO22+AO23+AO24+AO25+AO26+AO27+AO28+AO29+AO30+AO31+AO32+AO33+AO34</f>
        <v>0</v>
      </c>
      <c r="AP13" s="90" t="str">
        <f t="shared" ref="AP13:AP35" si="49">IF(AN13=0," ",IF(AO13/AN13*100&gt;200,"св.200",AO13/AN13))</f>
        <v xml:space="preserve"> </v>
      </c>
      <c r="AQ13" s="92">
        <f t="shared" ref="AQ13" si="50">AQ14+AQ15+AQ18+AQ19+AQ16+AQ17+AQ20+AQ21+AQ22+AQ23+AQ24+AQ25+AQ26+AQ27+AQ28+AQ29+AQ30+AQ31+AQ32+AQ33+AQ34</f>
        <v>0</v>
      </c>
      <c r="AR13" s="92">
        <f t="shared" ref="AR13" si="51">AR14+AR15+AR18+AR19+AR16+AR17+AR20+AR21+AR22+AR23+AR24+AR25+AR26+AR27+AR28+AR29+AR30+AR31+AR32+AR33+AR34</f>
        <v>0</v>
      </c>
      <c r="AS13" s="90" t="str">
        <f t="shared" ref="AS13:AS35" si="52">IF(AQ13=0," ",IF(AR13/AQ13*100&gt;200,"св.200",AR13/AQ13))</f>
        <v xml:space="preserve"> </v>
      </c>
      <c r="AT13" s="92">
        <f t="shared" ref="AT13" si="53">AT14+AT15+AT18+AT19+AT16+AT17+AT20+AT21+AT22+AT23+AT24+AT25+AT26+AT27+AT28+AT29+AT30+AT31+AT32+AT33+AT34</f>
        <v>0</v>
      </c>
      <c r="AU13" s="92">
        <f t="shared" ref="AU13" si="54">AU14+AU15+AU18+AU19+AU16+AU17+AU20+AU21+AU22+AU23+AU24+AU25+AU26+AU27+AU28+AU29+AU30+AU31+AU32+AU33+AU34</f>
        <v>0</v>
      </c>
      <c r="AV13" s="90" t="str">
        <f>IF(AT13=0," ",IF(AU13/AT13*100&gt;200,"св.200",AU13/AT13))</f>
        <v xml:space="preserve"> </v>
      </c>
    </row>
    <row r="14" spans="1:49" s="14" customFormat="1" ht="15.65" outlineLevel="1" x14ac:dyDescent="0.3">
      <c r="A14" s="35"/>
      <c r="B14" s="35">
        <v>1</v>
      </c>
      <c r="C14" s="36" t="s">
        <v>162</v>
      </c>
      <c r="D14" s="74">
        <f>G14+J14+M14+P14+S14+V14+Y14+AB14+AE14</f>
        <v>1432.6000000000004</v>
      </c>
      <c r="E14" s="22">
        <f>H14+K14+N14+Q14+T14+W14+Z14+AC14+AF14</f>
        <v>1441.5000000000002</v>
      </c>
      <c r="F14" s="25">
        <f t="shared" si="12"/>
        <v>1.0062124808041322</v>
      </c>
      <c r="G14" s="74">
        <f>446.6+433.3</f>
        <v>879.90000000000009</v>
      </c>
      <c r="H14" s="22">
        <v>1354.4</v>
      </c>
      <c r="I14" s="25">
        <f t="shared" si="13"/>
        <v>1.5392658256620071</v>
      </c>
      <c r="J14" s="74">
        <v>23.7</v>
      </c>
      <c r="K14" s="22">
        <v>66.900000000000006</v>
      </c>
      <c r="L14" s="25" t="str">
        <f t="shared" si="28"/>
        <v>св.200</v>
      </c>
      <c r="M14" s="74">
        <v>0.7</v>
      </c>
      <c r="N14" s="22"/>
      <c r="O14" s="25">
        <f t="shared" si="29"/>
        <v>0</v>
      </c>
      <c r="P14" s="74">
        <f>7.1+3</f>
        <v>10.1</v>
      </c>
      <c r="Q14" s="22">
        <v>20.2</v>
      </c>
      <c r="R14" s="25">
        <f t="shared" si="30"/>
        <v>2</v>
      </c>
      <c r="S14" s="74">
        <v>39.200000000000003</v>
      </c>
      <c r="T14" s="22"/>
      <c r="U14" s="25">
        <f t="shared" si="31"/>
        <v>0</v>
      </c>
      <c r="V14" s="74">
        <v>105.4</v>
      </c>
      <c r="W14" s="22"/>
      <c r="X14" s="25">
        <f t="shared" si="32"/>
        <v>0</v>
      </c>
      <c r="Y14" s="74">
        <v>333.1</v>
      </c>
      <c r="Z14" s="22"/>
      <c r="AA14" s="25">
        <f t="shared" si="34"/>
        <v>0</v>
      </c>
      <c r="AB14" s="74">
        <v>40.5</v>
      </c>
      <c r="AC14" s="22">
        <v>0</v>
      </c>
      <c r="AD14" s="25">
        <f t="shared" si="37"/>
        <v>0</v>
      </c>
      <c r="AE14" s="74">
        <v>0</v>
      </c>
      <c r="AF14" s="22"/>
      <c r="AG14" s="27" t="str">
        <f t="shared" si="40"/>
        <v xml:space="preserve"> </v>
      </c>
      <c r="AH14" s="74"/>
      <c r="AI14" s="22"/>
      <c r="AJ14" s="27" t="str">
        <f t="shared" si="43"/>
        <v xml:space="preserve"> </v>
      </c>
      <c r="AK14" s="74">
        <v>0</v>
      </c>
      <c r="AL14" s="22"/>
      <c r="AM14" s="27" t="str">
        <f t="shared" si="46"/>
        <v xml:space="preserve"> </v>
      </c>
      <c r="AN14" s="74">
        <v>0</v>
      </c>
      <c r="AO14" s="22"/>
      <c r="AP14" s="27" t="str">
        <f t="shared" si="49"/>
        <v xml:space="preserve"> </v>
      </c>
      <c r="AQ14" s="74"/>
      <c r="AR14" s="22"/>
      <c r="AS14" s="27" t="str">
        <f t="shared" si="52"/>
        <v xml:space="preserve"> </v>
      </c>
      <c r="AT14" s="112">
        <f>AE14-AH14-AK14-AN14-AQ14</f>
        <v>0</v>
      </c>
      <c r="AU14" s="112">
        <f>AF14-AI14-AL14-AO14-AR14</f>
        <v>0</v>
      </c>
      <c r="AV14" s="27" t="str">
        <f t="shared" ref="AV14:AV34" si="55">IF(AT14=0," ",IF(AU14/AT14*100&gt;200,"св.200",AU14/AT14))</f>
        <v xml:space="preserve"> </v>
      </c>
    </row>
    <row r="15" spans="1:49" s="14" customFormat="1" ht="15.65" outlineLevel="1" x14ac:dyDescent="0.3">
      <c r="A15" s="35"/>
      <c r="B15" s="35">
        <v>2</v>
      </c>
      <c r="C15" s="36" t="s">
        <v>163</v>
      </c>
      <c r="D15" s="74">
        <f t="shared" ref="D15:D34" si="56">G15+J15+M15+P15+S15+V15+Y15+AB15+AE15</f>
        <v>3462</v>
      </c>
      <c r="E15" s="22">
        <f>H15+K15+N15+Q15+T15+W15+Z15+AC15+AF15</f>
        <v>1895.5</v>
      </c>
      <c r="F15" s="25">
        <f t="shared" si="12"/>
        <v>0.54751588677065277</v>
      </c>
      <c r="G15" s="74">
        <f>1221.1+920.6</f>
        <v>2141.6999999999998</v>
      </c>
      <c r="H15" s="22">
        <v>1681.3</v>
      </c>
      <c r="I15" s="25">
        <f t="shared" si="13"/>
        <v>0.78503058318158481</v>
      </c>
      <c r="J15" s="74">
        <v>66.7</v>
      </c>
      <c r="K15" s="22">
        <v>188.3</v>
      </c>
      <c r="L15" s="25" t="str">
        <f t="shared" si="28"/>
        <v>св.200</v>
      </c>
      <c r="M15" s="74">
        <v>3.9</v>
      </c>
      <c r="N15" s="22"/>
      <c r="O15" s="25">
        <f t="shared" si="29"/>
        <v>0</v>
      </c>
      <c r="P15" s="74">
        <f>0.4+0.2</f>
        <v>0.60000000000000009</v>
      </c>
      <c r="Q15" s="22">
        <v>25.9</v>
      </c>
      <c r="R15" s="25" t="str">
        <f t="shared" si="30"/>
        <v>св.200</v>
      </c>
      <c r="S15" s="74">
        <v>171.8</v>
      </c>
      <c r="T15" s="22"/>
      <c r="U15" s="25">
        <f t="shared" si="31"/>
        <v>0</v>
      </c>
      <c r="V15" s="74">
        <v>401.3</v>
      </c>
      <c r="W15" s="22"/>
      <c r="X15" s="25">
        <f t="shared" si="32"/>
        <v>0</v>
      </c>
      <c r="Y15" s="74">
        <v>667.5</v>
      </c>
      <c r="Z15" s="22"/>
      <c r="AA15" s="25">
        <f t="shared" si="34"/>
        <v>0</v>
      </c>
      <c r="AB15" s="74">
        <v>8.5</v>
      </c>
      <c r="AC15" s="22">
        <v>0</v>
      </c>
      <c r="AD15" s="25">
        <f t="shared" si="37"/>
        <v>0</v>
      </c>
      <c r="AE15" s="74">
        <v>0</v>
      </c>
      <c r="AF15" s="22"/>
      <c r="AG15" s="27" t="str">
        <f t="shared" si="40"/>
        <v xml:space="preserve"> </v>
      </c>
      <c r="AH15" s="74"/>
      <c r="AI15" s="22"/>
      <c r="AJ15" s="27" t="str">
        <f t="shared" si="43"/>
        <v xml:space="preserve"> </v>
      </c>
      <c r="AK15" s="74">
        <v>0</v>
      </c>
      <c r="AL15" s="22"/>
      <c r="AM15" s="27" t="str">
        <f t="shared" si="46"/>
        <v xml:space="preserve"> </v>
      </c>
      <c r="AN15" s="74">
        <v>0</v>
      </c>
      <c r="AO15" s="22"/>
      <c r="AP15" s="27" t="str">
        <f t="shared" si="49"/>
        <v xml:space="preserve"> </v>
      </c>
      <c r="AQ15" s="74"/>
      <c r="AR15" s="22"/>
      <c r="AS15" s="27" t="str">
        <f t="shared" si="52"/>
        <v xml:space="preserve"> </v>
      </c>
      <c r="AT15" s="112">
        <f t="shared" ref="AT15:AT34" si="57">AE15-AH15-AK15-AN15-AQ15</f>
        <v>0</v>
      </c>
      <c r="AU15" s="112">
        <f t="shared" ref="AU15:AU34" si="58">AF15-AI15-AL15-AO15-AR15</f>
        <v>0</v>
      </c>
      <c r="AV15" s="27" t="str">
        <f t="shared" si="55"/>
        <v xml:space="preserve"> </v>
      </c>
    </row>
    <row r="16" spans="1:49" s="14" customFormat="1" ht="15.65" outlineLevel="1" x14ac:dyDescent="0.3">
      <c r="A16" s="35"/>
      <c r="B16" s="35"/>
      <c r="C16" s="36" t="s">
        <v>164</v>
      </c>
      <c r="D16" s="74">
        <f t="shared" ref="D16:D17" si="59">G16+J16+M16+P16+S16+V16+Y16+AB16+AE16</f>
        <v>32457.599999999999</v>
      </c>
      <c r="E16" s="22">
        <f t="shared" ref="E16:E17" si="60">H16+K16+N16+Q16+T16+W16+Z16+AC16+AF16</f>
        <v>10559.8</v>
      </c>
      <c r="F16" s="25">
        <f t="shared" si="12"/>
        <v>0.32534136843143052</v>
      </c>
      <c r="G16" s="74">
        <f>9777.6+752.2</f>
        <v>10529.800000000001</v>
      </c>
      <c r="H16" s="22">
        <v>9164.4</v>
      </c>
      <c r="I16" s="25">
        <f t="shared" si="13"/>
        <v>0.87032992079621629</v>
      </c>
      <c r="J16" s="74">
        <v>366.5</v>
      </c>
      <c r="K16" s="22">
        <v>1034.5</v>
      </c>
      <c r="L16" s="25" t="str">
        <f t="shared" si="28"/>
        <v>св.200</v>
      </c>
      <c r="M16" s="74">
        <v>9.4</v>
      </c>
      <c r="N16" s="22"/>
      <c r="O16" s="25">
        <f t="shared" si="29"/>
        <v>0</v>
      </c>
      <c r="P16" s="74">
        <f>2.9+1.2</f>
        <v>4.0999999999999996</v>
      </c>
      <c r="Q16" s="22">
        <v>19.399999999999999</v>
      </c>
      <c r="R16" s="25" t="str">
        <f t="shared" si="30"/>
        <v>св.200</v>
      </c>
      <c r="S16" s="74">
        <v>2423.6999999999998</v>
      </c>
      <c r="T16" s="22"/>
      <c r="U16" s="25">
        <f t="shared" si="31"/>
        <v>0</v>
      </c>
      <c r="V16" s="74">
        <v>3157.2</v>
      </c>
      <c r="W16" s="22"/>
      <c r="X16" s="25"/>
      <c r="Y16" s="74">
        <v>15620.9</v>
      </c>
      <c r="Z16" s="22"/>
      <c r="AA16" s="25"/>
      <c r="AB16" s="74">
        <v>345.5</v>
      </c>
      <c r="AC16" s="22">
        <v>341.5</v>
      </c>
      <c r="AD16" s="25">
        <f t="shared" si="37"/>
        <v>0.98842257597684513</v>
      </c>
      <c r="AE16" s="74">
        <v>0.5</v>
      </c>
      <c r="AF16" s="22"/>
      <c r="AG16" s="27">
        <f t="shared" si="40"/>
        <v>0</v>
      </c>
      <c r="AH16" s="74"/>
      <c r="AI16" s="22"/>
      <c r="AJ16" s="27"/>
      <c r="AK16" s="74">
        <v>0.5</v>
      </c>
      <c r="AL16" s="22"/>
      <c r="AM16" s="27">
        <f t="shared" si="46"/>
        <v>0</v>
      </c>
      <c r="AN16" s="74"/>
      <c r="AO16" s="22"/>
      <c r="AP16" s="27"/>
      <c r="AQ16" s="74"/>
      <c r="AR16" s="22"/>
      <c r="AS16" s="27"/>
      <c r="AT16" s="112">
        <f t="shared" si="57"/>
        <v>0</v>
      </c>
      <c r="AU16" s="112">
        <f t="shared" si="58"/>
        <v>0</v>
      </c>
      <c r="AV16" s="27"/>
    </row>
    <row r="17" spans="1:49" s="14" customFormat="1" ht="15.65" outlineLevel="1" x14ac:dyDescent="0.3">
      <c r="A17" s="35"/>
      <c r="B17" s="35"/>
      <c r="C17" s="36" t="s">
        <v>165</v>
      </c>
      <c r="D17" s="74">
        <f t="shared" si="59"/>
        <v>3006</v>
      </c>
      <c r="E17" s="22">
        <f t="shared" si="60"/>
        <v>2905.1000000000004</v>
      </c>
      <c r="F17" s="25">
        <f t="shared" si="12"/>
        <v>0.96643379906852978</v>
      </c>
      <c r="G17" s="74">
        <f>984.4+786.9</f>
        <v>1771.3</v>
      </c>
      <c r="H17" s="22">
        <v>2744.8</v>
      </c>
      <c r="I17" s="25">
        <f t="shared" si="13"/>
        <v>1.5495963416699601</v>
      </c>
      <c r="J17" s="74">
        <v>56.8</v>
      </c>
      <c r="K17" s="22">
        <v>160.30000000000001</v>
      </c>
      <c r="L17" s="25" t="str">
        <f t="shared" si="28"/>
        <v>св.200</v>
      </c>
      <c r="M17" s="74">
        <v>20</v>
      </c>
      <c r="N17" s="22"/>
      <c r="O17" s="25">
        <f t="shared" si="29"/>
        <v>0</v>
      </c>
      <c r="P17" s="74">
        <f>0+0</f>
        <v>0</v>
      </c>
      <c r="Q17" s="22"/>
      <c r="R17" s="25" t="str">
        <f t="shared" si="30"/>
        <v xml:space="preserve"> </v>
      </c>
      <c r="S17" s="74">
        <v>121.8</v>
      </c>
      <c r="T17" s="22"/>
      <c r="U17" s="25">
        <f t="shared" si="31"/>
        <v>0</v>
      </c>
      <c r="V17" s="74">
        <v>307.60000000000002</v>
      </c>
      <c r="W17" s="22"/>
      <c r="X17" s="25"/>
      <c r="Y17" s="74">
        <v>631.9</v>
      </c>
      <c r="Z17" s="22"/>
      <c r="AA17" s="25"/>
      <c r="AB17" s="74">
        <v>96.6</v>
      </c>
      <c r="AC17" s="22"/>
      <c r="AD17" s="25">
        <f t="shared" si="37"/>
        <v>0</v>
      </c>
      <c r="AE17" s="74"/>
      <c r="AF17" s="22"/>
      <c r="AG17" s="27"/>
      <c r="AH17" s="74"/>
      <c r="AI17" s="22"/>
      <c r="AJ17" s="27"/>
      <c r="AK17" s="74"/>
      <c r="AL17" s="22"/>
      <c r="AM17" s="27"/>
      <c r="AN17" s="74"/>
      <c r="AO17" s="22"/>
      <c r="AP17" s="27"/>
      <c r="AQ17" s="74"/>
      <c r="AR17" s="22"/>
      <c r="AS17" s="27"/>
      <c r="AT17" s="112">
        <f t="shared" si="57"/>
        <v>0</v>
      </c>
      <c r="AU17" s="112">
        <f t="shared" si="58"/>
        <v>0</v>
      </c>
      <c r="AV17" s="27"/>
    </row>
    <row r="18" spans="1:49" s="14" customFormat="1" ht="15.65" outlineLevel="1" x14ac:dyDescent="0.3">
      <c r="A18" s="35"/>
      <c r="B18" s="35">
        <v>3</v>
      </c>
      <c r="C18" s="36" t="s">
        <v>132</v>
      </c>
      <c r="D18" s="74">
        <f t="shared" si="56"/>
        <v>892.89999999999986</v>
      </c>
      <c r="E18" s="22">
        <f t="shared" ref="E18:E34" si="61">H18+K18+N18+Q18+T18+W18+Z18+AC18+AF18</f>
        <v>1378.9</v>
      </c>
      <c r="F18" s="25">
        <f t="shared" si="12"/>
        <v>1.5442938738940535</v>
      </c>
      <c r="G18" s="74">
        <v>743.9</v>
      </c>
      <c r="H18" s="22">
        <v>957.8</v>
      </c>
      <c r="I18" s="25">
        <f t="shared" si="13"/>
        <v>1.2875386476676973</v>
      </c>
      <c r="J18" s="74">
        <v>75.8</v>
      </c>
      <c r="K18" s="22">
        <v>213.9</v>
      </c>
      <c r="L18" s="25" t="str">
        <f t="shared" si="28"/>
        <v>св.200</v>
      </c>
      <c r="M18" s="74"/>
      <c r="N18" s="22"/>
      <c r="O18" s="25" t="str">
        <f t="shared" si="29"/>
        <v xml:space="preserve"> </v>
      </c>
      <c r="P18" s="74">
        <v>0.1</v>
      </c>
      <c r="Q18" s="22">
        <v>163.69999999999999</v>
      </c>
      <c r="R18" s="25" t="str">
        <f t="shared" si="30"/>
        <v>св.200</v>
      </c>
      <c r="S18" s="74">
        <v>52.3</v>
      </c>
      <c r="T18" s="22">
        <v>22.8</v>
      </c>
      <c r="U18" s="25">
        <f t="shared" si="31"/>
        <v>0.43594646271510518</v>
      </c>
      <c r="V18" s="74"/>
      <c r="W18" s="22"/>
      <c r="X18" s="25" t="str">
        <f t="shared" si="32"/>
        <v xml:space="preserve"> </v>
      </c>
      <c r="Y18" s="74"/>
      <c r="Z18" s="22"/>
      <c r="AA18" s="25" t="str">
        <f t="shared" si="34"/>
        <v xml:space="preserve"> </v>
      </c>
      <c r="AB18" s="74">
        <v>20.8</v>
      </c>
      <c r="AC18" s="22">
        <v>20.7</v>
      </c>
      <c r="AD18" s="25">
        <f t="shared" si="37"/>
        <v>0.9951923076923076</v>
      </c>
      <c r="AE18" s="74">
        <v>0</v>
      </c>
      <c r="AF18" s="22"/>
      <c r="AG18" s="27" t="str">
        <f t="shared" si="40"/>
        <v xml:space="preserve"> </v>
      </c>
      <c r="AH18" s="74"/>
      <c r="AI18" s="22"/>
      <c r="AJ18" s="27" t="str">
        <f t="shared" si="43"/>
        <v xml:space="preserve"> </v>
      </c>
      <c r="AK18" s="74">
        <v>0</v>
      </c>
      <c r="AL18" s="22"/>
      <c r="AM18" s="27" t="str">
        <f t="shared" si="46"/>
        <v xml:space="preserve"> </v>
      </c>
      <c r="AN18" s="74">
        <v>0</v>
      </c>
      <c r="AO18" s="22"/>
      <c r="AP18" s="27" t="str">
        <f>IF(AO18=0," ",IF(AO18/AN18*100&gt;200,"св.200",AO18/AN18))</f>
        <v xml:space="preserve"> </v>
      </c>
      <c r="AQ18" s="74"/>
      <c r="AR18" s="22"/>
      <c r="AS18" s="27" t="str">
        <f t="shared" si="52"/>
        <v xml:space="preserve"> </v>
      </c>
      <c r="AT18" s="112">
        <f t="shared" si="57"/>
        <v>0</v>
      </c>
      <c r="AU18" s="112">
        <f t="shared" si="58"/>
        <v>0</v>
      </c>
      <c r="AV18" s="27" t="str">
        <f t="shared" si="55"/>
        <v xml:space="preserve"> </v>
      </c>
    </row>
    <row r="19" spans="1:49" s="14" customFormat="1" ht="15.65" outlineLevel="1" x14ac:dyDescent="0.3">
      <c r="A19" s="35"/>
      <c r="B19" s="35">
        <v>4</v>
      </c>
      <c r="C19" s="36" t="s">
        <v>5</v>
      </c>
      <c r="D19" s="74">
        <f t="shared" si="56"/>
        <v>1610.7999999999997</v>
      </c>
      <c r="E19" s="22">
        <f t="shared" si="61"/>
        <v>1648.9999999999998</v>
      </c>
      <c r="F19" s="25">
        <f t="shared" si="12"/>
        <v>1.0237149242612367</v>
      </c>
      <c r="G19" s="74">
        <v>1189</v>
      </c>
      <c r="H19" s="22">
        <v>1126</v>
      </c>
      <c r="I19" s="25">
        <f t="shared" si="13"/>
        <v>0.94701429772918422</v>
      </c>
      <c r="J19" s="74">
        <v>110.1</v>
      </c>
      <c r="K19" s="22">
        <v>310.60000000000002</v>
      </c>
      <c r="L19" s="25" t="str">
        <f t="shared" si="28"/>
        <v>св.200</v>
      </c>
      <c r="M19" s="74">
        <v>2.5</v>
      </c>
      <c r="N19" s="22"/>
      <c r="O19" s="25">
        <f t="shared" si="29"/>
        <v>0</v>
      </c>
      <c r="P19" s="74"/>
      <c r="Q19" s="22">
        <v>7.5</v>
      </c>
      <c r="R19" s="25" t="str">
        <f t="shared" si="30"/>
        <v xml:space="preserve"> </v>
      </c>
      <c r="S19" s="74">
        <v>62.1</v>
      </c>
      <c r="T19" s="22">
        <v>12.6</v>
      </c>
      <c r="U19" s="25">
        <f t="shared" si="31"/>
        <v>0.20289855072463767</v>
      </c>
      <c r="V19" s="74"/>
      <c r="W19" s="22"/>
      <c r="X19" s="25" t="str">
        <f t="shared" si="32"/>
        <v xml:space="preserve"> </v>
      </c>
      <c r="Y19" s="74"/>
      <c r="Z19" s="22"/>
      <c r="AA19" s="25" t="str">
        <f t="shared" si="34"/>
        <v xml:space="preserve"> </v>
      </c>
      <c r="AB19" s="74">
        <v>247.1</v>
      </c>
      <c r="AC19" s="22">
        <v>192.3</v>
      </c>
      <c r="AD19" s="25">
        <f t="shared" si="37"/>
        <v>0.77822743828409557</v>
      </c>
      <c r="AE19" s="74">
        <v>0</v>
      </c>
      <c r="AF19" s="22"/>
      <c r="AG19" s="27" t="str">
        <f t="shared" si="40"/>
        <v xml:space="preserve"> </v>
      </c>
      <c r="AH19" s="74"/>
      <c r="AI19" s="22"/>
      <c r="AJ19" s="27" t="str">
        <f t="shared" si="43"/>
        <v xml:space="preserve"> </v>
      </c>
      <c r="AK19" s="74">
        <v>0</v>
      </c>
      <c r="AL19" s="22"/>
      <c r="AM19" s="27" t="str">
        <f t="shared" si="46"/>
        <v xml:space="preserve"> </v>
      </c>
      <c r="AN19" s="74">
        <v>0</v>
      </c>
      <c r="AO19" s="22"/>
      <c r="AP19" s="27" t="str">
        <f t="shared" si="49"/>
        <v xml:space="preserve"> </v>
      </c>
      <c r="AQ19" s="74"/>
      <c r="AR19" s="22"/>
      <c r="AS19" s="27" t="str">
        <f t="shared" si="52"/>
        <v xml:space="preserve"> </v>
      </c>
      <c r="AT19" s="112">
        <f t="shared" si="57"/>
        <v>0</v>
      </c>
      <c r="AU19" s="112">
        <f t="shared" si="58"/>
        <v>0</v>
      </c>
      <c r="AV19" s="27" t="str">
        <f t="shared" si="55"/>
        <v xml:space="preserve"> </v>
      </c>
    </row>
    <row r="20" spans="1:49" s="14" customFormat="1" ht="15.65" outlineLevel="1" x14ac:dyDescent="0.3">
      <c r="A20" s="35"/>
      <c r="B20" s="35">
        <v>6</v>
      </c>
      <c r="C20" s="36" t="s">
        <v>6</v>
      </c>
      <c r="D20" s="74">
        <f t="shared" si="56"/>
        <v>932.3</v>
      </c>
      <c r="E20" s="22">
        <f t="shared" si="61"/>
        <v>791.19999999999982</v>
      </c>
      <c r="F20" s="25">
        <f t="shared" si="12"/>
        <v>0.8486538667810789</v>
      </c>
      <c r="G20" s="74">
        <v>702.1</v>
      </c>
      <c r="H20" s="22">
        <v>484.9</v>
      </c>
      <c r="I20" s="25">
        <f t="shared" si="13"/>
        <v>0.69064235863837053</v>
      </c>
      <c r="J20" s="74">
        <v>39.4</v>
      </c>
      <c r="K20" s="22">
        <v>111.3</v>
      </c>
      <c r="L20" s="25" t="str">
        <f t="shared" si="28"/>
        <v>св.200</v>
      </c>
      <c r="M20" s="74"/>
      <c r="N20" s="22"/>
      <c r="O20" s="25" t="str">
        <f t="shared" si="29"/>
        <v xml:space="preserve"> </v>
      </c>
      <c r="P20" s="74">
        <v>14.9</v>
      </c>
      <c r="Q20" s="22">
        <v>115.8</v>
      </c>
      <c r="R20" s="25" t="str">
        <f t="shared" si="30"/>
        <v>св.200</v>
      </c>
      <c r="S20" s="74">
        <v>151.19999999999999</v>
      </c>
      <c r="T20" s="22">
        <v>62.8</v>
      </c>
      <c r="U20" s="25">
        <f t="shared" si="31"/>
        <v>0.41534391534391535</v>
      </c>
      <c r="V20" s="74"/>
      <c r="W20" s="22"/>
      <c r="X20" s="25" t="str">
        <f t="shared" si="32"/>
        <v xml:space="preserve"> </v>
      </c>
      <c r="Y20" s="74"/>
      <c r="Z20" s="22"/>
      <c r="AA20" s="25" t="str">
        <f t="shared" si="34"/>
        <v xml:space="preserve"> </v>
      </c>
      <c r="AB20" s="74">
        <v>24.7</v>
      </c>
      <c r="AC20" s="22">
        <v>16.399999999999999</v>
      </c>
      <c r="AD20" s="25">
        <f t="shared" si="37"/>
        <v>0.66396761133603233</v>
      </c>
      <c r="AE20" s="74">
        <v>0</v>
      </c>
      <c r="AF20" s="22"/>
      <c r="AG20" s="27" t="str">
        <f t="shared" si="40"/>
        <v xml:space="preserve"> </v>
      </c>
      <c r="AH20" s="74"/>
      <c r="AI20" s="22"/>
      <c r="AJ20" s="27" t="str">
        <f t="shared" si="43"/>
        <v xml:space="preserve"> </v>
      </c>
      <c r="AK20" s="74">
        <v>0</v>
      </c>
      <c r="AL20" s="22"/>
      <c r="AM20" s="27" t="str">
        <f t="shared" si="46"/>
        <v xml:space="preserve"> </v>
      </c>
      <c r="AN20" s="74">
        <v>0</v>
      </c>
      <c r="AO20" s="22"/>
      <c r="AP20" s="27" t="str">
        <f t="shared" si="49"/>
        <v xml:space="preserve"> </v>
      </c>
      <c r="AQ20" s="74"/>
      <c r="AR20" s="22"/>
      <c r="AS20" s="27" t="str">
        <f t="shared" si="52"/>
        <v xml:space="preserve"> </v>
      </c>
      <c r="AT20" s="112">
        <f t="shared" si="57"/>
        <v>0</v>
      </c>
      <c r="AU20" s="112">
        <f t="shared" si="58"/>
        <v>0</v>
      </c>
      <c r="AV20" s="27" t="str">
        <f t="shared" si="55"/>
        <v xml:space="preserve"> </v>
      </c>
    </row>
    <row r="21" spans="1:49" s="14" customFormat="1" ht="15.65" outlineLevel="1" x14ac:dyDescent="0.3">
      <c r="A21" s="35"/>
      <c r="B21" s="35">
        <v>7</v>
      </c>
      <c r="C21" s="36" t="s">
        <v>7</v>
      </c>
      <c r="D21" s="74">
        <f t="shared" si="56"/>
        <v>1756.8000000000002</v>
      </c>
      <c r="E21" s="22">
        <f t="shared" si="61"/>
        <v>1825.3</v>
      </c>
      <c r="F21" s="25">
        <f t="shared" si="12"/>
        <v>1.0389913479052821</v>
      </c>
      <c r="G21" s="74">
        <v>1372.7</v>
      </c>
      <c r="H21" s="22">
        <v>1430.8</v>
      </c>
      <c r="I21" s="25">
        <f t="shared" si="13"/>
        <v>1.0423253442121365</v>
      </c>
      <c r="J21" s="74">
        <v>117</v>
      </c>
      <c r="K21" s="22">
        <v>330.3</v>
      </c>
      <c r="L21" s="25" t="str">
        <f t="shared" si="28"/>
        <v>св.200</v>
      </c>
      <c r="M21" s="74">
        <v>1.4</v>
      </c>
      <c r="N21" s="22">
        <v>1.4</v>
      </c>
      <c r="O21" s="25">
        <f t="shared" si="29"/>
        <v>1</v>
      </c>
      <c r="P21" s="74">
        <v>2.5</v>
      </c>
      <c r="Q21" s="22">
        <v>3.4</v>
      </c>
      <c r="R21" s="25">
        <f t="shared" si="30"/>
        <v>1.3599999999999999</v>
      </c>
      <c r="S21" s="74">
        <v>262.10000000000002</v>
      </c>
      <c r="T21" s="22">
        <v>58.3</v>
      </c>
      <c r="U21" s="25">
        <f t="shared" si="31"/>
        <v>0.22243418542541013</v>
      </c>
      <c r="V21" s="74"/>
      <c r="W21" s="22"/>
      <c r="X21" s="25" t="str">
        <f t="shared" si="32"/>
        <v xml:space="preserve"> </v>
      </c>
      <c r="Y21" s="74"/>
      <c r="Z21" s="22"/>
      <c r="AA21" s="25" t="str">
        <f t="shared" si="34"/>
        <v xml:space="preserve"> </v>
      </c>
      <c r="AB21" s="74">
        <v>1.1000000000000001</v>
      </c>
      <c r="AC21" s="22">
        <v>1.1000000000000001</v>
      </c>
      <c r="AD21" s="25">
        <f t="shared" si="37"/>
        <v>1</v>
      </c>
      <c r="AE21" s="74">
        <v>0</v>
      </c>
      <c r="AF21" s="22"/>
      <c r="AG21" s="27" t="str">
        <f t="shared" si="40"/>
        <v xml:space="preserve"> </v>
      </c>
      <c r="AH21" s="74"/>
      <c r="AI21" s="22"/>
      <c r="AJ21" s="27" t="str">
        <f t="shared" si="43"/>
        <v xml:space="preserve"> </v>
      </c>
      <c r="AK21" s="74">
        <v>0</v>
      </c>
      <c r="AL21" s="22"/>
      <c r="AM21" s="27" t="str">
        <f t="shared" si="46"/>
        <v xml:space="preserve"> </v>
      </c>
      <c r="AN21" s="74">
        <v>0</v>
      </c>
      <c r="AO21" s="22"/>
      <c r="AP21" s="27" t="str">
        <f>IF(AO21=0," ",IF(AO21/AN21*100&gt;200,"св.200",AO21/AN21))</f>
        <v xml:space="preserve"> </v>
      </c>
      <c r="AQ21" s="74"/>
      <c r="AR21" s="22"/>
      <c r="AS21" s="27" t="str">
        <f t="shared" si="52"/>
        <v xml:space="preserve"> </v>
      </c>
      <c r="AT21" s="112">
        <f t="shared" si="57"/>
        <v>0</v>
      </c>
      <c r="AU21" s="112">
        <f t="shared" si="58"/>
        <v>0</v>
      </c>
      <c r="AV21" s="27" t="str">
        <f t="shared" si="55"/>
        <v xml:space="preserve"> </v>
      </c>
    </row>
    <row r="22" spans="1:49" s="14" customFormat="1" ht="15.65" outlineLevel="1" x14ac:dyDescent="0.3">
      <c r="A22" s="35"/>
      <c r="B22" s="35">
        <v>8</v>
      </c>
      <c r="C22" s="36" t="s">
        <v>133</v>
      </c>
      <c r="D22" s="74">
        <f t="shared" si="56"/>
        <v>5120.3</v>
      </c>
      <c r="E22" s="22">
        <f t="shared" si="61"/>
        <v>4337.7</v>
      </c>
      <c r="F22" s="25">
        <f t="shared" si="12"/>
        <v>0.84715739312149674</v>
      </c>
      <c r="G22" s="74">
        <v>3757.2</v>
      </c>
      <c r="H22" s="22">
        <v>2837.4</v>
      </c>
      <c r="I22" s="25">
        <f t="shared" si="13"/>
        <v>0.75519003513254557</v>
      </c>
      <c r="J22" s="74">
        <v>73.900000000000006</v>
      </c>
      <c r="K22" s="22">
        <v>208.5</v>
      </c>
      <c r="L22" s="25" t="str">
        <f t="shared" si="28"/>
        <v>св.200</v>
      </c>
      <c r="M22" s="74">
        <v>0.6</v>
      </c>
      <c r="N22" s="22">
        <v>0.6</v>
      </c>
      <c r="O22" s="25">
        <f t="shared" si="29"/>
        <v>1</v>
      </c>
      <c r="P22" s="74">
        <v>2.5</v>
      </c>
      <c r="Q22" s="22">
        <v>115.6</v>
      </c>
      <c r="R22" s="25" t="str">
        <f t="shared" si="30"/>
        <v>св.200</v>
      </c>
      <c r="S22" s="74">
        <v>213.9</v>
      </c>
      <c r="T22" s="22">
        <v>127.8</v>
      </c>
      <c r="U22" s="25">
        <f t="shared" si="31"/>
        <v>0.59747545582047679</v>
      </c>
      <c r="V22" s="74"/>
      <c r="W22" s="22"/>
      <c r="X22" s="25" t="str">
        <f t="shared" si="32"/>
        <v xml:space="preserve"> </v>
      </c>
      <c r="Y22" s="74"/>
      <c r="Z22" s="22"/>
      <c r="AA22" s="25" t="str">
        <f t="shared" si="34"/>
        <v xml:space="preserve"> </v>
      </c>
      <c r="AB22" s="74">
        <v>1072.2</v>
      </c>
      <c r="AC22" s="22">
        <v>1047.8</v>
      </c>
      <c r="AD22" s="25">
        <f t="shared" si="37"/>
        <v>0.97724305166946457</v>
      </c>
      <c r="AE22" s="74">
        <v>0</v>
      </c>
      <c r="AF22" s="22"/>
      <c r="AG22" s="27" t="str">
        <f t="shared" si="40"/>
        <v xml:space="preserve"> </v>
      </c>
      <c r="AH22" s="74"/>
      <c r="AI22" s="22"/>
      <c r="AJ22" s="27" t="str">
        <f t="shared" si="43"/>
        <v xml:space="preserve"> </v>
      </c>
      <c r="AK22" s="74">
        <v>0</v>
      </c>
      <c r="AL22" s="22"/>
      <c r="AM22" s="27" t="str">
        <f t="shared" si="46"/>
        <v xml:space="preserve"> </v>
      </c>
      <c r="AN22" s="74">
        <v>0</v>
      </c>
      <c r="AO22" s="22"/>
      <c r="AP22" s="27" t="str">
        <f t="shared" si="49"/>
        <v xml:space="preserve"> </v>
      </c>
      <c r="AQ22" s="74"/>
      <c r="AR22" s="22"/>
      <c r="AS22" s="27" t="str">
        <f t="shared" si="52"/>
        <v xml:space="preserve"> </v>
      </c>
      <c r="AT22" s="112">
        <f t="shared" si="57"/>
        <v>0</v>
      </c>
      <c r="AU22" s="112">
        <f t="shared" si="58"/>
        <v>0</v>
      </c>
      <c r="AV22" s="27" t="str">
        <f t="shared" si="55"/>
        <v xml:space="preserve"> </v>
      </c>
    </row>
    <row r="23" spans="1:49" s="14" customFormat="1" ht="15.65" outlineLevel="1" x14ac:dyDescent="0.3">
      <c r="A23" s="35"/>
      <c r="B23" s="35">
        <v>9</v>
      </c>
      <c r="C23" s="36" t="s">
        <v>8</v>
      </c>
      <c r="D23" s="74">
        <f t="shared" si="56"/>
        <v>4269.5999999999995</v>
      </c>
      <c r="E23" s="22">
        <f t="shared" si="61"/>
        <v>3077.2</v>
      </c>
      <c r="F23" s="25">
        <f t="shared" si="12"/>
        <v>0.72072325276372495</v>
      </c>
      <c r="G23" s="74">
        <v>3756.5</v>
      </c>
      <c r="H23" s="22">
        <v>2570.6</v>
      </c>
      <c r="I23" s="25">
        <f t="shared" si="13"/>
        <v>0.68430720085185681</v>
      </c>
      <c r="J23" s="74">
        <v>104.7</v>
      </c>
      <c r="K23" s="22">
        <v>295.5</v>
      </c>
      <c r="L23" s="25" t="str">
        <f t="shared" si="28"/>
        <v>св.200</v>
      </c>
      <c r="M23" s="74">
        <v>10.6</v>
      </c>
      <c r="N23" s="22">
        <v>10.6</v>
      </c>
      <c r="O23" s="25">
        <f t="shared" si="29"/>
        <v>1</v>
      </c>
      <c r="P23" s="74"/>
      <c r="Q23" s="22">
        <v>3.9</v>
      </c>
      <c r="R23" s="25" t="str">
        <f t="shared" si="30"/>
        <v xml:space="preserve"> </v>
      </c>
      <c r="S23" s="74">
        <v>341.6</v>
      </c>
      <c r="T23" s="22">
        <v>142.1</v>
      </c>
      <c r="U23" s="25">
        <f t="shared" si="31"/>
        <v>0.41598360655737698</v>
      </c>
      <c r="V23" s="74"/>
      <c r="W23" s="22"/>
      <c r="X23" s="25" t="str">
        <f t="shared" si="32"/>
        <v xml:space="preserve"> </v>
      </c>
      <c r="Y23" s="74"/>
      <c r="Z23" s="22"/>
      <c r="AA23" s="25" t="str">
        <f t="shared" si="34"/>
        <v xml:space="preserve"> </v>
      </c>
      <c r="AB23" s="74">
        <v>56.2</v>
      </c>
      <c r="AC23" s="22">
        <v>54.5</v>
      </c>
      <c r="AD23" s="25">
        <f t="shared" si="37"/>
        <v>0.96975088967971523</v>
      </c>
      <c r="AE23" s="74">
        <v>0</v>
      </c>
      <c r="AF23" s="22"/>
      <c r="AG23" s="27" t="str">
        <f t="shared" si="40"/>
        <v xml:space="preserve"> </v>
      </c>
      <c r="AH23" s="74"/>
      <c r="AI23" s="22"/>
      <c r="AJ23" s="27" t="str">
        <f t="shared" si="43"/>
        <v xml:space="preserve"> </v>
      </c>
      <c r="AK23" s="74">
        <v>0</v>
      </c>
      <c r="AL23" s="22"/>
      <c r="AM23" s="27" t="str">
        <f t="shared" si="46"/>
        <v xml:space="preserve"> </v>
      </c>
      <c r="AN23" s="74">
        <v>0</v>
      </c>
      <c r="AO23" s="22"/>
      <c r="AP23" s="27" t="str">
        <f t="shared" si="49"/>
        <v xml:space="preserve"> </v>
      </c>
      <c r="AQ23" s="77"/>
      <c r="AR23" s="69"/>
      <c r="AS23" s="27" t="str">
        <f t="shared" si="52"/>
        <v xml:space="preserve"> </v>
      </c>
      <c r="AT23" s="112">
        <f t="shared" si="57"/>
        <v>0</v>
      </c>
      <c r="AU23" s="112">
        <f t="shared" si="58"/>
        <v>0</v>
      </c>
      <c r="AV23" s="27" t="str">
        <f t="shared" si="55"/>
        <v xml:space="preserve"> </v>
      </c>
    </row>
    <row r="24" spans="1:49" s="14" customFormat="1" ht="15.65" outlineLevel="1" x14ac:dyDescent="0.3">
      <c r="A24" s="35"/>
      <c r="B24" s="35">
        <v>10</v>
      </c>
      <c r="C24" s="36" t="s">
        <v>9</v>
      </c>
      <c r="D24" s="74">
        <f t="shared" si="56"/>
        <v>677.99999999999989</v>
      </c>
      <c r="E24" s="22">
        <f t="shared" si="61"/>
        <v>1010</v>
      </c>
      <c r="F24" s="25">
        <f t="shared" si="12"/>
        <v>1.489675516224189</v>
      </c>
      <c r="G24" s="74">
        <v>450.4</v>
      </c>
      <c r="H24" s="22">
        <v>431.4</v>
      </c>
      <c r="I24" s="25">
        <f t="shared" si="13"/>
        <v>0.95781527531083477</v>
      </c>
      <c r="J24" s="74">
        <v>36.4</v>
      </c>
      <c r="K24" s="22">
        <v>102.6</v>
      </c>
      <c r="L24" s="25" t="str">
        <f t="shared" si="28"/>
        <v>св.200</v>
      </c>
      <c r="M24" s="74">
        <v>5</v>
      </c>
      <c r="N24" s="22">
        <v>5</v>
      </c>
      <c r="O24" s="25">
        <f t="shared" si="29"/>
        <v>1</v>
      </c>
      <c r="P24" s="74">
        <v>0</v>
      </c>
      <c r="Q24" s="22">
        <v>290.5</v>
      </c>
      <c r="R24" s="25" t="str">
        <f t="shared" si="30"/>
        <v xml:space="preserve"> </v>
      </c>
      <c r="S24" s="74">
        <v>29.3</v>
      </c>
      <c r="T24" s="22">
        <v>23.2</v>
      </c>
      <c r="U24" s="25">
        <f t="shared" si="31"/>
        <v>0.79180887372013653</v>
      </c>
      <c r="V24" s="74"/>
      <c r="W24" s="22"/>
      <c r="X24" s="25" t="str">
        <f t="shared" si="32"/>
        <v xml:space="preserve"> </v>
      </c>
      <c r="Y24" s="74"/>
      <c r="Z24" s="22"/>
      <c r="AA24" s="25" t="str">
        <f t="shared" si="34"/>
        <v xml:space="preserve"> </v>
      </c>
      <c r="AB24" s="74">
        <v>156.9</v>
      </c>
      <c r="AC24" s="22">
        <v>157.30000000000001</v>
      </c>
      <c r="AD24" s="25">
        <f t="shared" si="37"/>
        <v>1.0025493945188018</v>
      </c>
      <c r="AE24" s="74">
        <v>0</v>
      </c>
      <c r="AF24" s="22"/>
      <c r="AG24" s="27" t="str">
        <f t="shared" si="40"/>
        <v xml:space="preserve"> </v>
      </c>
      <c r="AH24" s="74"/>
      <c r="AI24" s="22"/>
      <c r="AJ24" s="27" t="str">
        <f t="shared" si="43"/>
        <v xml:space="preserve"> </v>
      </c>
      <c r="AK24" s="74">
        <v>0</v>
      </c>
      <c r="AL24" s="22"/>
      <c r="AM24" s="27" t="str">
        <f t="shared" si="46"/>
        <v xml:space="preserve"> </v>
      </c>
      <c r="AN24" s="74">
        <v>0</v>
      </c>
      <c r="AO24" s="22"/>
      <c r="AP24" s="27" t="str">
        <f t="shared" si="49"/>
        <v xml:space="preserve"> </v>
      </c>
      <c r="AQ24" s="74"/>
      <c r="AR24" s="22"/>
      <c r="AS24" s="27" t="str">
        <f t="shared" si="52"/>
        <v xml:space="preserve"> </v>
      </c>
      <c r="AT24" s="112">
        <f t="shared" si="57"/>
        <v>0</v>
      </c>
      <c r="AU24" s="112">
        <f t="shared" si="58"/>
        <v>0</v>
      </c>
      <c r="AV24" s="27" t="str">
        <f t="shared" si="55"/>
        <v xml:space="preserve"> </v>
      </c>
    </row>
    <row r="25" spans="1:49" s="14" customFormat="1" ht="15.65" outlineLevel="1" x14ac:dyDescent="0.3">
      <c r="A25" s="35"/>
      <c r="B25" s="35">
        <v>12</v>
      </c>
      <c r="C25" s="36" t="s">
        <v>10</v>
      </c>
      <c r="D25" s="74">
        <f t="shared" si="56"/>
        <v>2679.8999999999996</v>
      </c>
      <c r="E25" s="22">
        <f t="shared" si="61"/>
        <v>2448.9999999999995</v>
      </c>
      <c r="F25" s="25">
        <f t="shared" si="12"/>
        <v>0.91384006865927825</v>
      </c>
      <c r="G25" s="74">
        <v>2247</v>
      </c>
      <c r="H25" s="22">
        <v>2305</v>
      </c>
      <c r="I25" s="25">
        <f t="shared" si="13"/>
        <v>1.025812194036493</v>
      </c>
      <c r="J25" s="74">
        <v>31.2</v>
      </c>
      <c r="K25" s="22">
        <v>88</v>
      </c>
      <c r="L25" s="25" t="str">
        <f t="shared" si="28"/>
        <v>св.200</v>
      </c>
      <c r="M25" s="74">
        <v>0</v>
      </c>
      <c r="N25" s="22"/>
      <c r="O25" s="25" t="str">
        <f t="shared" si="29"/>
        <v xml:space="preserve"> </v>
      </c>
      <c r="P25" s="74">
        <v>270.5</v>
      </c>
      <c r="Q25" s="22">
        <v>13.2</v>
      </c>
      <c r="R25" s="25">
        <f t="shared" si="30"/>
        <v>4.8798521256931605E-2</v>
      </c>
      <c r="S25" s="74">
        <v>104.6</v>
      </c>
      <c r="T25" s="22">
        <v>17.2</v>
      </c>
      <c r="U25" s="25">
        <f t="shared" si="31"/>
        <v>0.16443594646271512</v>
      </c>
      <c r="V25" s="74"/>
      <c r="W25" s="22"/>
      <c r="X25" s="25" t="str">
        <f t="shared" si="32"/>
        <v xml:space="preserve"> </v>
      </c>
      <c r="Y25" s="74"/>
      <c r="Z25" s="22"/>
      <c r="AA25" s="25" t="str">
        <f t="shared" si="34"/>
        <v xml:space="preserve"> </v>
      </c>
      <c r="AB25" s="74">
        <v>26.6</v>
      </c>
      <c r="AC25" s="22">
        <v>25.6</v>
      </c>
      <c r="AD25" s="25">
        <f t="shared" si="37"/>
        <v>0.96240601503759393</v>
      </c>
      <c r="AE25" s="74">
        <v>0</v>
      </c>
      <c r="AF25" s="22"/>
      <c r="AG25" s="27" t="str">
        <f t="shared" si="40"/>
        <v xml:space="preserve"> </v>
      </c>
      <c r="AH25" s="74"/>
      <c r="AI25" s="22"/>
      <c r="AJ25" s="27" t="str">
        <f t="shared" si="43"/>
        <v xml:space="preserve"> </v>
      </c>
      <c r="AK25" s="74">
        <v>0</v>
      </c>
      <c r="AL25" s="22"/>
      <c r="AM25" s="27" t="str">
        <f t="shared" si="46"/>
        <v xml:space="preserve"> </v>
      </c>
      <c r="AN25" s="74">
        <v>0</v>
      </c>
      <c r="AO25" s="22"/>
      <c r="AP25" s="27" t="str">
        <f t="shared" si="49"/>
        <v xml:space="preserve"> </v>
      </c>
      <c r="AQ25" s="74"/>
      <c r="AR25" s="22"/>
      <c r="AS25" s="27" t="str">
        <f t="shared" si="52"/>
        <v xml:space="preserve"> </v>
      </c>
      <c r="AT25" s="112">
        <f t="shared" si="57"/>
        <v>0</v>
      </c>
      <c r="AU25" s="112">
        <f t="shared" si="58"/>
        <v>0</v>
      </c>
      <c r="AV25" s="27" t="str">
        <f t="shared" si="55"/>
        <v xml:space="preserve"> </v>
      </c>
    </row>
    <row r="26" spans="1:49" s="14" customFormat="1" ht="15.65" outlineLevel="1" x14ac:dyDescent="0.3">
      <c r="A26" s="35"/>
      <c r="B26" s="35">
        <v>13</v>
      </c>
      <c r="C26" s="36" t="s">
        <v>143</v>
      </c>
      <c r="D26" s="74">
        <f t="shared" si="56"/>
        <v>2128.6000000000004</v>
      </c>
      <c r="E26" s="22">
        <f t="shared" si="61"/>
        <v>2099.9</v>
      </c>
      <c r="F26" s="25">
        <f t="shared" si="12"/>
        <v>0.98651695950389917</v>
      </c>
      <c r="G26" s="74">
        <v>1523.4</v>
      </c>
      <c r="H26" s="22">
        <v>1140.5</v>
      </c>
      <c r="I26" s="25">
        <f t="shared" si="13"/>
        <v>0.74865432585007219</v>
      </c>
      <c r="J26" s="74">
        <v>273.2</v>
      </c>
      <c r="K26" s="22">
        <v>771</v>
      </c>
      <c r="L26" s="25" t="str">
        <f t="shared" si="28"/>
        <v>св.200</v>
      </c>
      <c r="M26" s="74">
        <v>0.3</v>
      </c>
      <c r="N26" s="22">
        <v>0.3</v>
      </c>
      <c r="O26" s="25">
        <f t="shared" si="29"/>
        <v>1</v>
      </c>
      <c r="P26" s="74">
        <v>1</v>
      </c>
      <c r="Q26" s="22">
        <v>8</v>
      </c>
      <c r="R26" s="25" t="str">
        <f t="shared" si="30"/>
        <v>св.200</v>
      </c>
      <c r="S26" s="74">
        <v>238.7</v>
      </c>
      <c r="T26" s="22">
        <v>99.9</v>
      </c>
      <c r="U26" s="25">
        <f t="shared" si="31"/>
        <v>0.4185169669040637</v>
      </c>
      <c r="V26" s="74"/>
      <c r="W26" s="22"/>
      <c r="X26" s="25" t="str">
        <f t="shared" si="32"/>
        <v xml:space="preserve"> </v>
      </c>
      <c r="Y26" s="74"/>
      <c r="Z26" s="22"/>
      <c r="AA26" s="25" t="str">
        <f t="shared" si="34"/>
        <v xml:space="preserve"> </v>
      </c>
      <c r="AB26" s="74">
        <v>92</v>
      </c>
      <c r="AC26" s="22">
        <v>80.2</v>
      </c>
      <c r="AD26" s="25">
        <f t="shared" si="37"/>
        <v>0.87173913043478268</v>
      </c>
      <c r="AE26" s="74">
        <v>0</v>
      </c>
      <c r="AF26" s="22"/>
      <c r="AG26" s="27" t="str">
        <f t="shared" si="40"/>
        <v xml:space="preserve"> </v>
      </c>
      <c r="AH26" s="74"/>
      <c r="AI26" s="22"/>
      <c r="AJ26" s="27" t="str">
        <f t="shared" si="43"/>
        <v xml:space="preserve"> </v>
      </c>
      <c r="AK26" s="74">
        <v>0</v>
      </c>
      <c r="AL26" s="22"/>
      <c r="AM26" s="27" t="str">
        <f>IF(AL26=0," ",IF(AL26/AK26*100&gt;200,"св.200",AL26/AK26))</f>
        <v xml:space="preserve"> </v>
      </c>
      <c r="AN26" s="74">
        <v>0</v>
      </c>
      <c r="AO26" s="22"/>
      <c r="AP26" s="27" t="str">
        <f t="shared" si="49"/>
        <v xml:space="preserve"> </v>
      </c>
      <c r="AQ26" s="74"/>
      <c r="AR26" s="22"/>
      <c r="AS26" s="27" t="str">
        <f t="shared" si="52"/>
        <v xml:space="preserve"> </v>
      </c>
      <c r="AT26" s="112">
        <f t="shared" si="57"/>
        <v>0</v>
      </c>
      <c r="AU26" s="112">
        <f t="shared" si="58"/>
        <v>0</v>
      </c>
      <c r="AV26" s="27" t="str">
        <f t="shared" si="55"/>
        <v xml:space="preserve"> </v>
      </c>
    </row>
    <row r="27" spans="1:49" s="14" customFormat="1" ht="15.65" outlineLevel="1" x14ac:dyDescent="0.3">
      <c r="A27" s="35"/>
      <c r="B27" s="35">
        <v>14</v>
      </c>
      <c r="C27" s="36" t="s">
        <v>11</v>
      </c>
      <c r="D27" s="74">
        <f t="shared" si="56"/>
        <v>1701.0999999999997</v>
      </c>
      <c r="E27" s="22">
        <f t="shared" si="61"/>
        <v>2277.8999999999996</v>
      </c>
      <c r="F27" s="25">
        <f t="shared" si="12"/>
        <v>1.3390747163600023</v>
      </c>
      <c r="G27" s="74">
        <v>1394.6</v>
      </c>
      <c r="H27" s="22">
        <v>1897</v>
      </c>
      <c r="I27" s="25">
        <f t="shared" si="13"/>
        <v>1.360246665710598</v>
      </c>
      <c r="J27" s="74">
        <v>83.1</v>
      </c>
      <c r="K27" s="22">
        <v>234.6</v>
      </c>
      <c r="L27" s="25" t="str">
        <f t="shared" si="28"/>
        <v>св.200</v>
      </c>
      <c r="M27" s="74">
        <v>14.1</v>
      </c>
      <c r="N27" s="22">
        <v>14.1</v>
      </c>
      <c r="O27" s="25">
        <f t="shared" si="29"/>
        <v>1</v>
      </c>
      <c r="P27" s="74">
        <v>7.3</v>
      </c>
      <c r="Q27" s="22">
        <v>7.3</v>
      </c>
      <c r="R27" s="25">
        <f t="shared" si="30"/>
        <v>1</v>
      </c>
      <c r="S27" s="74">
        <v>110.2</v>
      </c>
      <c r="T27" s="22">
        <v>35.700000000000003</v>
      </c>
      <c r="U27" s="25">
        <f t="shared" si="31"/>
        <v>0.323956442831216</v>
      </c>
      <c r="V27" s="74"/>
      <c r="W27" s="22"/>
      <c r="X27" s="25" t="str">
        <f t="shared" si="32"/>
        <v xml:space="preserve"> </v>
      </c>
      <c r="Y27" s="74"/>
      <c r="Z27" s="22"/>
      <c r="AA27" s="25" t="str">
        <f t="shared" si="34"/>
        <v xml:space="preserve"> </v>
      </c>
      <c r="AB27" s="74">
        <v>91.8</v>
      </c>
      <c r="AC27" s="22">
        <v>89.2</v>
      </c>
      <c r="AD27" s="25">
        <f t="shared" si="37"/>
        <v>0.97167755991285409</v>
      </c>
      <c r="AE27" s="74">
        <v>0</v>
      </c>
      <c r="AF27" s="22"/>
      <c r="AG27" s="27" t="str">
        <f t="shared" si="40"/>
        <v xml:space="preserve"> </v>
      </c>
      <c r="AH27" s="74"/>
      <c r="AI27" s="22"/>
      <c r="AJ27" s="27" t="str">
        <f t="shared" si="43"/>
        <v xml:space="preserve"> </v>
      </c>
      <c r="AK27" s="74">
        <v>0</v>
      </c>
      <c r="AL27" s="22"/>
      <c r="AM27" s="27" t="str">
        <f t="shared" si="46"/>
        <v xml:space="preserve"> </v>
      </c>
      <c r="AN27" s="74">
        <v>0</v>
      </c>
      <c r="AO27" s="22"/>
      <c r="AP27" s="27" t="str">
        <f t="shared" si="49"/>
        <v xml:space="preserve"> </v>
      </c>
      <c r="AQ27" s="78"/>
      <c r="AR27" s="70"/>
      <c r="AS27" s="27" t="str">
        <f t="shared" si="52"/>
        <v xml:space="preserve"> </v>
      </c>
      <c r="AT27" s="112">
        <f t="shared" si="57"/>
        <v>0</v>
      </c>
      <c r="AU27" s="112">
        <f t="shared" si="58"/>
        <v>0</v>
      </c>
      <c r="AV27" s="27" t="str">
        <f t="shared" si="55"/>
        <v xml:space="preserve"> </v>
      </c>
    </row>
    <row r="28" spans="1:49" s="14" customFormat="1" ht="15.65" outlineLevel="1" x14ac:dyDescent="0.3">
      <c r="A28" s="35"/>
      <c r="B28" s="35">
        <v>15</v>
      </c>
      <c r="C28" s="36" t="s">
        <v>120</v>
      </c>
      <c r="D28" s="74">
        <f t="shared" si="56"/>
        <v>2825.8999999999996</v>
      </c>
      <c r="E28" s="22">
        <f t="shared" si="61"/>
        <v>2912.2000000000003</v>
      </c>
      <c r="F28" s="25">
        <f t="shared" si="12"/>
        <v>1.030538943345483</v>
      </c>
      <c r="G28" s="74">
        <v>2333.6999999999998</v>
      </c>
      <c r="H28" s="22">
        <v>1457.9</v>
      </c>
      <c r="I28" s="25">
        <f t="shared" si="13"/>
        <v>0.62471611603890831</v>
      </c>
      <c r="J28" s="74">
        <v>295.10000000000002</v>
      </c>
      <c r="K28" s="22">
        <v>832.9</v>
      </c>
      <c r="L28" s="25" t="str">
        <f t="shared" si="28"/>
        <v>св.200</v>
      </c>
      <c r="M28" s="74">
        <v>5.2</v>
      </c>
      <c r="N28" s="22"/>
      <c r="O28" s="25">
        <f t="shared" si="29"/>
        <v>0</v>
      </c>
      <c r="P28" s="74"/>
      <c r="Q28" s="22">
        <v>532.5</v>
      </c>
      <c r="R28" s="25" t="str">
        <f t="shared" si="30"/>
        <v xml:space="preserve"> </v>
      </c>
      <c r="S28" s="74">
        <v>180.5</v>
      </c>
      <c r="T28" s="22">
        <v>77.599999999999994</v>
      </c>
      <c r="U28" s="25">
        <f t="shared" si="31"/>
        <v>0.42991689750692519</v>
      </c>
      <c r="V28" s="74"/>
      <c r="W28" s="22"/>
      <c r="X28" s="25" t="str">
        <f t="shared" si="32"/>
        <v xml:space="preserve"> </v>
      </c>
      <c r="Y28" s="74"/>
      <c r="Z28" s="22"/>
      <c r="AA28" s="25" t="str">
        <f t="shared" si="34"/>
        <v xml:space="preserve"> </v>
      </c>
      <c r="AB28" s="74">
        <v>11.4</v>
      </c>
      <c r="AC28" s="22">
        <v>11.3</v>
      </c>
      <c r="AD28" s="25">
        <f t="shared" si="37"/>
        <v>0.99122807017543868</v>
      </c>
      <c r="AE28" s="74">
        <v>0</v>
      </c>
      <c r="AF28" s="22"/>
      <c r="AG28" s="27" t="str">
        <f t="shared" si="40"/>
        <v xml:space="preserve"> </v>
      </c>
      <c r="AH28" s="74"/>
      <c r="AI28" s="22"/>
      <c r="AJ28" s="27" t="str">
        <f t="shared" si="43"/>
        <v xml:space="preserve"> </v>
      </c>
      <c r="AK28" s="74">
        <v>0</v>
      </c>
      <c r="AL28" s="22"/>
      <c r="AM28" s="27" t="str">
        <f t="shared" si="46"/>
        <v xml:space="preserve"> </v>
      </c>
      <c r="AN28" s="74">
        <v>0</v>
      </c>
      <c r="AO28" s="22"/>
      <c r="AP28" s="27" t="str">
        <f t="shared" si="49"/>
        <v xml:space="preserve"> </v>
      </c>
      <c r="AQ28" s="74"/>
      <c r="AR28" s="22"/>
      <c r="AS28" s="27" t="str">
        <f t="shared" si="52"/>
        <v xml:space="preserve"> </v>
      </c>
      <c r="AT28" s="112">
        <f t="shared" si="57"/>
        <v>0</v>
      </c>
      <c r="AU28" s="112">
        <f t="shared" si="58"/>
        <v>0</v>
      </c>
      <c r="AV28" s="27" t="str">
        <f t="shared" si="55"/>
        <v xml:space="preserve"> </v>
      </c>
    </row>
    <row r="29" spans="1:49" s="14" customFormat="1" ht="15.65" outlineLevel="1" x14ac:dyDescent="0.3">
      <c r="A29" s="35"/>
      <c r="B29" s="35">
        <v>16</v>
      </c>
      <c r="C29" s="36" t="s">
        <v>12</v>
      </c>
      <c r="D29" s="74">
        <f t="shared" si="56"/>
        <v>3242.8</v>
      </c>
      <c r="E29" s="22">
        <f t="shared" si="61"/>
        <v>2705.6</v>
      </c>
      <c r="F29" s="25">
        <f t="shared" si="12"/>
        <v>0.83434069322807447</v>
      </c>
      <c r="G29" s="74">
        <v>3007.7</v>
      </c>
      <c r="H29" s="22">
        <v>2474.1</v>
      </c>
      <c r="I29" s="25">
        <f t="shared" si="13"/>
        <v>0.82258868903148585</v>
      </c>
      <c r="J29" s="74">
        <v>54.4</v>
      </c>
      <c r="K29" s="22">
        <v>153.5</v>
      </c>
      <c r="L29" s="25" t="str">
        <f t="shared" si="28"/>
        <v>св.200</v>
      </c>
      <c r="M29" s="74"/>
      <c r="N29" s="22"/>
      <c r="O29" s="25" t="str">
        <f t="shared" si="29"/>
        <v xml:space="preserve"> </v>
      </c>
      <c r="P29" s="74">
        <v>7.5</v>
      </c>
      <c r="Q29" s="22">
        <v>7.5</v>
      </c>
      <c r="R29" s="25">
        <f t="shared" si="30"/>
        <v>1</v>
      </c>
      <c r="S29" s="74">
        <v>162.9</v>
      </c>
      <c r="T29" s="22">
        <v>61.5</v>
      </c>
      <c r="U29" s="25">
        <f t="shared" si="31"/>
        <v>0.37753222836095762</v>
      </c>
      <c r="V29" s="74"/>
      <c r="W29" s="22"/>
      <c r="X29" s="25" t="str">
        <f t="shared" si="32"/>
        <v xml:space="preserve"> </v>
      </c>
      <c r="Y29" s="74"/>
      <c r="Z29" s="22"/>
      <c r="AA29" s="25" t="str">
        <f t="shared" si="34"/>
        <v xml:space="preserve"> </v>
      </c>
      <c r="AB29" s="74">
        <v>10.3</v>
      </c>
      <c r="AC29" s="22">
        <v>9</v>
      </c>
      <c r="AD29" s="25">
        <f t="shared" si="37"/>
        <v>0.87378640776699024</v>
      </c>
      <c r="AE29" s="74">
        <v>0</v>
      </c>
      <c r="AF29" s="22"/>
      <c r="AG29" s="27" t="str">
        <f t="shared" si="40"/>
        <v xml:space="preserve"> </v>
      </c>
      <c r="AH29" s="74"/>
      <c r="AI29" s="22"/>
      <c r="AJ29" s="27" t="str">
        <f>IF(AI29=0," ",IF(AI29/AH29*100&gt;200,"св.200",AI29/AH29))</f>
        <v xml:space="preserve"> </v>
      </c>
      <c r="AK29" s="74">
        <v>0</v>
      </c>
      <c r="AL29" s="22"/>
      <c r="AM29" s="27" t="str">
        <f t="shared" si="46"/>
        <v xml:space="preserve"> </v>
      </c>
      <c r="AN29" s="74">
        <v>0</v>
      </c>
      <c r="AO29" s="22"/>
      <c r="AP29" s="27" t="str">
        <f t="shared" si="49"/>
        <v xml:space="preserve"> </v>
      </c>
      <c r="AQ29" s="74"/>
      <c r="AR29" s="22"/>
      <c r="AS29" s="27" t="str">
        <f>IF(AR29=0," ",IF(AR29/AQ29*100&gt;200,"св.200",AR29/AQ29))</f>
        <v xml:space="preserve"> </v>
      </c>
      <c r="AT29" s="112">
        <f t="shared" si="57"/>
        <v>0</v>
      </c>
      <c r="AU29" s="112">
        <f t="shared" si="58"/>
        <v>0</v>
      </c>
      <c r="AV29" s="27" t="str">
        <f t="shared" si="55"/>
        <v xml:space="preserve"> </v>
      </c>
    </row>
    <row r="30" spans="1:49" s="14" customFormat="1" ht="15.65" outlineLevel="1" x14ac:dyDescent="0.3">
      <c r="A30" s="35"/>
      <c r="B30" s="35">
        <v>17</v>
      </c>
      <c r="C30" s="36" t="s">
        <v>138</v>
      </c>
      <c r="D30" s="74">
        <f t="shared" si="56"/>
        <v>3491.5</v>
      </c>
      <c r="E30" s="22">
        <f t="shared" si="61"/>
        <v>3848.5000000000005</v>
      </c>
      <c r="F30" s="25">
        <f t="shared" si="12"/>
        <v>1.1022483173421167</v>
      </c>
      <c r="G30" s="74">
        <v>2693.7</v>
      </c>
      <c r="H30" s="22">
        <v>2817.4</v>
      </c>
      <c r="I30" s="25">
        <f t="shared" si="13"/>
        <v>1.0459219660689758</v>
      </c>
      <c r="J30" s="74">
        <v>51.3</v>
      </c>
      <c r="K30" s="22">
        <v>144.80000000000001</v>
      </c>
      <c r="L30" s="25" t="str">
        <f t="shared" si="28"/>
        <v>св.200</v>
      </c>
      <c r="M30" s="74">
        <v>110.3</v>
      </c>
      <c r="N30" s="22">
        <v>110.3</v>
      </c>
      <c r="O30" s="25">
        <f t="shared" si="29"/>
        <v>1</v>
      </c>
      <c r="P30" s="74">
        <v>113.6</v>
      </c>
      <c r="Q30" s="22">
        <v>357.5</v>
      </c>
      <c r="R30" s="25" t="str">
        <f t="shared" si="30"/>
        <v>св.200</v>
      </c>
      <c r="S30" s="74">
        <v>204.2</v>
      </c>
      <c r="T30" s="22">
        <v>100.1</v>
      </c>
      <c r="U30" s="25">
        <f t="shared" si="31"/>
        <v>0.49020568070519099</v>
      </c>
      <c r="V30" s="74"/>
      <c r="W30" s="22"/>
      <c r="X30" s="25" t="str">
        <f t="shared" si="32"/>
        <v xml:space="preserve"> </v>
      </c>
      <c r="Y30" s="74"/>
      <c r="Z30" s="22"/>
      <c r="AA30" s="25" t="str">
        <f t="shared" si="34"/>
        <v xml:space="preserve"> </v>
      </c>
      <c r="AB30" s="74">
        <v>318.39999999999998</v>
      </c>
      <c r="AC30" s="22">
        <v>318.39999999999998</v>
      </c>
      <c r="AD30" s="25"/>
      <c r="AE30" s="74">
        <v>0</v>
      </c>
      <c r="AF30" s="22"/>
      <c r="AG30" s="27" t="str">
        <f t="shared" si="40"/>
        <v xml:space="preserve"> </v>
      </c>
      <c r="AH30" s="74"/>
      <c r="AI30" s="22"/>
      <c r="AJ30" s="27" t="str">
        <f t="shared" si="43"/>
        <v xml:space="preserve"> </v>
      </c>
      <c r="AK30" s="74">
        <v>0</v>
      </c>
      <c r="AL30" s="22"/>
      <c r="AM30" s="27" t="str">
        <f t="shared" si="46"/>
        <v xml:space="preserve"> </v>
      </c>
      <c r="AN30" s="74">
        <v>0</v>
      </c>
      <c r="AO30" s="22"/>
      <c r="AP30" s="27" t="str">
        <f t="shared" si="49"/>
        <v xml:space="preserve"> </v>
      </c>
      <c r="AQ30" s="74"/>
      <c r="AR30" s="22"/>
      <c r="AS30" s="27" t="str">
        <f>IF(AR30=0," ",IF(AR30/AQ30*100&gt;200,"св.200",AR30/AQ30))</f>
        <v xml:space="preserve"> </v>
      </c>
      <c r="AT30" s="112">
        <f t="shared" si="57"/>
        <v>0</v>
      </c>
      <c r="AU30" s="112">
        <f t="shared" si="58"/>
        <v>0</v>
      </c>
      <c r="AV30" s="27" t="str">
        <f t="shared" si="55"/>
        <v xml:space="preserve"> </v>
      </c>
    </row>
    <row r="31" spans="1:49" s="14" customFormat="1" ht="15.65" outlineLevel="1" x14ac:dyDescent="0.3">
      <c r="A31" s="35"/>
      <c r="B31" s="35">
        <v>18</v>
      </c>
      <c r="C31" s="36" t="s">
        <v>142</v>
      </c>
      <c r="D31" s="74">
        <f t="shared" si="56"/>
        <v>4701.7000000000007</v>
      </c>
      <c r="E31" s="22">
        <f t="shared" si="61"/>
        <v>5170.51</v>
      </c>
      <c r="F31" s="25">
        <f t="shared" si="12"/>
        <v>1.0997107429227726</v>
      </c>
      <c r="G31" s="74">
        <v>3759.3</v>
      </c>
      <c r="H31" s="22">
        <v>3984.1</v>
      </c>
      <c r="I31" s="25">
        <f t="shared" si="13"/>
        <v>1.059798366717208</v>
      </c>
      <c r="J31" s="74">
        <v>329.5</v>
      </c>
      <c r="K31" s="22">
        <v>930</v>
      </c>
      <c r="L31" s="25" t="str">
        <f t="shared" si="28"/>
        <v>св.200</v>
      </c>
      <c r="M31" s="74">
        <v>19</v>
      </c>
      <c r="N31" s="22">
        <v>4.0999999999999996</v>
      </c>
      <c r="O31" s="25">
        <f t="shared" si="29"/>
        <v>0.2157894736842105</v>
      </c>
      <c r="P31" s="74">
        <v>40.299999999999997</v>
      </c>
      <c r="Q31" s="22">
        <v>78.7</v>
      </c>
      <c r="R31" s="25">
        <f t="shared" si="30"/>
        <v>1.9528535980148884</v>
      </c>
      <c r="S31" s="74">
        <v>462.1</v>
      </c>
      <c r="T31" s="22">
        <v>87.71</v>
      </c>
      <c r="U31" s="25">
        <f t="shared" si="31"/>
        <v>0.18980740099545551</v>
      </c>
      <c r="V31" s="74"/>
      <c r="W31" s="22"/>
      <c r="X31" s="25" t="str">
        <f t="shared" si="32"/>
        <v xml:space="preserve"> </v>
      </c>
      <c r="Y31" s="74"/>
      <c r="Z31" s="22"/>
      <c r="AA31" s="25" t="str">
        <f t="shared" si="34"/>
        <v xml:space="preserve"> </v>
      </c>
      <c r="AB31" s="74">
        <v>91.5</v>
      </c>
      <c r="AC31" s="22">
        <v>85.9</v>
      </c>
      <c r="AD31" s="25">
        <f t="shared" si="37"/>
        <v>0.93879781420765029</v>
      </c>
      <c r="AE31" s="74">
        <v>0</v>
      </c>
      <c r="AF31" s="22"/>
      <c r="AG31" s="27" t="str">
        <f t="shared" si="40"/>
        <v xml:space="preserve"> </v>
      </c>
      <c r="AH31" s="74"/>
      <c r="AI31" s="22"/>
      <c r="AJ31" s="27" t="str">
        <f t="shared" si="43"/>
        <v xml:space="preserve"> </v>
      </c>
      <c r="AK31" s="74">
        <v>0</v>
      </c>
      <c r="AL31" s="22"/>
      <c r="AM31" s="27" t="str">
        <f t="shared" si="46"/>
        <v xml:space="preserve"> </v>
      </c>
      <c r="AN31" s="74">
        <v>0</v>
      </c>
      <c r="AO31" s="69"/>
      <c r="AP31" s="27" t="str">
        <f t="shared" si="49"/>
        <v xml:space="preserve"> </v>
      </c>
      <c r="AQ31" s="74"/>
      <c r="AR31" s="22"/>
      <c r="AS31" s="27" t="str">
        <f>IF(AR31=0," ",IF(AR31/AQ31*100&gt;200,"св.200",AR31/AQ31))</f>
        <v xml:space="preserve"> </v>
      </c>
      <c r="AT31" s="112">
        <f t="shared" si="57"/>
        <v>0</v>
      </c>
      <c r="AU31" s="112">
        <f t="shared" si="58"/>
        <v>0</v>
      </c>
      <c r="AV31" s="27" t="str">
        <f>IF(AT31=0," ",IF(AU31/AT31*100&gt;200,"св.200",AU31/AT31))</f>
        <v xml:space="preserve"> </v>
      </c>
      <c r="AW31" s="39"/>
    </row>
    <row r="32" spans="1:49" s="14" customFormat="1" ht="15.65" outlineLevel="1" x14ac:dyDescent="0.3">
      <c r="A32" s="35"/>
      <c r="B32" s="35">
        <v>19</v>
      </c>
      <c r="C32" s="36" t="s">
        <v>13</v>
      </c>
      <c r="D32" s="74">
        <f t="shared" si="56"/>
        <v>4163.0999999999995</v>
      </c>
      <c r="E32" s="22">
        <f t="shared" si="61"/>
        <v>2811.2</v>
      </c>
      <c r="F32" s="25">
        <f t="shared" si="12"/>
        <v>0.6752660277197281</v>
      </c>
      <c r="G32" s="74">
        <v>3610.9</v>
      </c>
      <c r="H32" s="22">
        <v>2080.1</v>
      </c>
      <c r="I32" s="25">
        <f t="shared" si="13"/>
        <v>0.57606136974161559</v>
      </c>
      <c r="J32" s="74">
        <v>91.2</v>
      </c>
      <c r="K32" s="22">
        <v>257.5</v>
      </c>
      <c r="L32" s="25" t="str">
        <f t="shared" si="28"/>
        <v>св.200</v>
      </c>
      <c r="M32" s="74"/>
      <c r="N32" s="22"/>
      <c r="O32" s="25" t="str">
        <f t="shared" si="29"/>
        <v xml:space="preserve"> </v>
      </c>
      <c r="P32" s="74">
        <v>7.9</v>
      </c>
      <c r="Q32" s="22">
        <v>361</v>
      </c>
      <c r="R32" s="25" t="str">
        <f t="shared" si="30"/>
        <v>св.200</v>
      </c>
      <c r="S32" s="74">
        <v>451.9</v>
      </c>
      <c r="T32" s="22">
        <v>111.4</v>
      </c>
      <c r="U32" s="25">
        <f t="shared" si="31"/>
        <v>0.24651471564505423</v>
      </c>
      <c r="V32" s="74"/>
      <c r="W32" s="22"/>
      <c r="X32" s="25" t="str">
        <f t="shared" si="32"/>
        <v xml:space="preserve"> </v>
      </c>
      <c r="Y32" s="74"/>
      <c r="Z32" s="22"/>
      <c r="AA32" s="25" t="str">
        <f t="shared" si="34"/>
        <v xml:space="preserve"> </v>
      </c>
      <c r="AB32" s="74">
        <v>1.2</v>
      </c>
      <c r="AC32" s="22">
        <v>1.2</v>
      </c>
      <c r="AD32" s="25">
        <f t="shared" si="37"/>
        <v>1</v>
      </c>
      <c r="AE32" s="74">
        <v>0</v>
      </c>
      <c r="AF32" s="22"/>
      <c r="AG32" s="27" t="str">
        <f t="shared" si="40"/>
        <v xml:space="preserve"> </v>
      </c>
      <c r="AH32" s="74"/>
      <c r="AI32" s="22"/>
      <c r="AJ32" s="27" t="str">
        <f t="shared" si="43"/>
        <v xml:space="preserve"> </v>
      </c>
      <c r="AK32" s="74">
        <v>0</v>
      </c>
      <c r="AL32" s="22"/>
      <c r="AM32" s="27" t="str">
        <f t="shared" si="46"/>
        <v xml:space="preserve"> </v>
      </c>
      <c r="AN32" s="74">
        <v>0</v>
      </c>
      <c r="AO32" s="22"/>
      <c r="AP32" s="27" t="str">
        <f t="shared" si="49"/>
        <v xml:space="preserve"> </v>
      </c>
      <c r="AQ32" s="74"/>
      <c r="AR32" s="22"/>
      <c r="AS32" s="27"/>
      <c r="AT32" s="112">
        <f t="shared" si="57"/>
        <v>0</v>
      </c>
      <c r="AU32" s="112">
        <f t="shared" si="58"/>
        <v>0</v>
      </c>
      <c r="AV32" s="27" t="str">
        <f t="shared" si="55"/>
        <v xml:space="preserve"> </v>
      </c>
    </row>
    <row r="33" spans="1:101" s="14" customFormat="1" ht="15.65" outlineLevel="1" x14ac:dyDescent="0.3">
      <c r="A33" s="35"/>
      <c r="B33" s="35">
        <v>20</v>
      </c>
      <c r="C33" s="36" t="s">
        <v>14</v>
      </c>
      <c r="D33" s="74">
        <f t="shared" si="56"/>
        <v>3326.7</v>
      </c>
      <c r="E33" s="22">
        <f t="shared" si="61"/>
        <v>3161.1000000000004</v>
      </c>
      <c r="F33" s="25">
        <f t="shared" si="12"/>
        <v>0.95022093966994337</v>
      </c>
      <c r="G33" s="74">
        <v>2929</v>
      </c>
      <c r="H33" s="22">
        <v>2645.9</v>
      </c>
      <c r="I33" s="25">
        <f t="shared" si="13"/>
        <v>0.90334585182656202</v>
      </c>
      <c r="J33" s="74">
        <v>147.9</v>
      </c>
      <c r="K33" s="22">
        <v>417.4</v>
      </c>
      <c r="L33" s="25" t="str">
        <f t="shared" si="28"/>
        <v>св.200</v>
      </c>
      <c r="M33" s="74">
        <v>16.7</v>
      </c>
      <c r="N33" s="22">
        <v>16.600000000000001</v>
      </c>
      <c r="O33" s="25">
        <f t="shared" si="29"/>
        <v>0.99401197604790437</v>
      </c>
      <c r="P33" s="74"/>
      <c r="Q33" s="22"/>
      <c r="R33" s="25" t="str">
        <f t="shared" si="30"/>
        <v xml:space="preserve"> </v>
      </c>
      <c r="S33" s="74">
        <v>213.4</v>
      </c>
      <c r="T33" s="22">
        <v>61.9</v>
      </c>
      <c r="U33" s="25">
        <f t="shared" si="31"/>
        <v>0.2900656044985942</v>
      </c>
      <c r="V33" s="74"/>
      <c r="W33" s="22"/>
      <c r="X33" s="25" t="str">
        <f t="shared" si="32"/>
        <v xml:space="preserve"> </v>
      </c>
      <c r="Y33" s="74"/>
      <c r="Z33" s="22"/>
      <c r="AA33" s="25" t="str">
        <f t="shared" si="34"/>
        <v xml:space="preserve"> </v>
      </c>
      <c r="AB33" s="74">
        <v>19.7</v>
      </c>
      <c r="AC33" s="22">
        <v>19.3</v>
      </c>
      <c r="AD33" s="25">
        <f t="shared" si="37"/>
        <v>0.97969543147208127</v>
      </c>
      <c r="AE33" s="74">
        <v>0</v>
      </c>
      <c r="AF33" s="22"/>
      <c r="AG33" s="27" t="str">
        <f t="shared" si="40"/>
        <v xml:space="preserve"> </v>
      </c>
      <c r="AH33" s="74"/>
      <c r="AI33" s="22"/>
      <c r="AJ33" s="27" t="str">
        <f t="shared" si="43"/>
        <v xml:space="preserve"> </v>
      </c>
      <c r="AK33" s="74">
        <v>0</v>
      </c>
      <c r="AL33" s="22"/>
      <c r="AM33" s="27" t="str">
        <f t="shared" si="46"/>
        <v xml:space="preserve"> </v>
      </c>
      <c r="AN33" s="74">
        <v>0</v>
      </c>
      <c r="AO33" s="22"/>
      <c r="AP33" s="27" t="str">
        <f t="shared" si="49"/>
        <v xml:space="preserve"> </v>
      </c>
      <c r="AQ33" s="74"/>
      <c r="AR33" s="22"/>
      <c r="AS33" s="27" t="str">
        <f>IF(AR33=0," ",IF(AR33/AQ33*100&gt;200,"св.200",AR33/AQ33))</f>
        <v xml:space="preserve"> </v>
      </c>
      <c r="AT33" s="112">
        <f t="shared" si="57"/>
        <v>0</v>
      </c>
      <c r="AU33" s="112">
        <f t="shared" si="58"/>
        <v>0</v>
      </c>
      <c r="AV33" s="27" t="str">
        <f t="shared" si="55"/>
        <v xml:space="preserve"> </v>
      </c>
    </row>
    <row r="34" spans="1:101" s="14" customFormat="1" ht="15.65" outlineLevel="1" x14ac:dyDescent="0.3">
      <c r="A34" s="35"/>
      <c r="B34" s="35">
        <v>21</v>
      </c>
      <c r="C34" s="36" t="s">
        <v>15</v>
      </c>
      <c r="D34" s="74">
        <f t="shared" si="56"/>
        <v>1276.8</v>
      </c>
      <c r="E34" s="22">
        <f t="shared" si="61"/>
        <v>1649.5</v>
      </c>
      <c r="F34" s="25">
        <f t="shared" si="12"/>
        <v>1.2919016290726817</v>
      </c>
      <c r="G34" s="74">
        <v>896.9</v>
      </c>
      <c r="H34" s="22">
        <v>1113.8</v>
      </c>
      <c r="I34" s="25">
        <f t="shared" si="13"/>
        <v>1.2418329802653585</v>
      </c>
      <c r="J34" s="74">
        <v>108.9</v>
      </c>
      <c r="K34" s="22">
        <v>307.39999999999998</v>
      </c>
      <c r="L34" s="25" t="str">
        <f t="shared" si="28"/>
        <v>св.200</v>
      </c>
      <c r="M34" s="74">
        <v>21.2</v>
      </c>
      <c r="N34" s="22">
        <v>21.2</v>
      </c>
      <c r="O34" s="25">
        <f t="shared" si="29"/>
        <v>1</v>
      </c>
      <c r="P34" s="74">
        <v>0</v>
      </c>
      <c r="Q34" s="22">
        <v>40.9</v>
      </c>
      <c r="R34" s="25" t="str">
        <f t="shared" si="30"/>
        <v xml:space="preserve"> </v>
      </c>
      <c r="S34" s="74">
        <v>161.69999999999999</v>
      </c>
      <c r="T34" s="22">
        <v>79.3</v>
      </c>
      <c r="U34" s="25">
        <f t="shared" si="31"/>
        <v>0.4904143475572047</v>
      </c>
      <c r="V34" s="74"/>
      <c r="W34" s="22"/>
      <c r="X34" s="25" t="str">
        <f t="shared" si="32"/>
        <v xml:space="preserve"> </v>
      </c>
      <c r="Y34" s="74"/>
      <c r="Z34" s="22"/>
      <c r="AA34" s="25" t="str">
        <f t="shared" si="34"/>
        <v xml:space="preserve"> </v>
      </c>
      <c r="AB34" s="74">
        <v>88.1</v>
      </c>
      <c r="AC34" s="22">
        <v>86.9</v>
      </c>
      <c r="AD34" s="25">
        <f t="shared" si="37"/>
        <v>0.98637911464245187</v>
      </c>
      <c r="AE34" s="74">
        <v>0</v>
      </c>
      <c r="AF34" s="22"/>
      <c r="AG34" s="27" t="str">
        <f t="shared" si="40"/>
        <v xml:space="preserve"> </v>
      </c>
      <c r="AH34" s="74"/>
      <c r="AI34" s="22"/>
      <c r="AJ34" s="27" t="str">
        <f t="shared" si="43"/>
        <v xml:space="preserve"> </v>
      </c>
      <c r="AK34" s="74">
        <v>0</v>
      </c>
      <c r="AL34" s="22"/>
      <c r="AM34" s="27" t="str">
        <f t="shared" si="46"/>
        <v xml:space="preserve"> </v>
      </c>
      <c r="AN34" s="74">
        <v>0</v>
      </c>
      <c r="AO34" s="22"/>
      <c r="AP34" s="27" t="str">
        <f t="shared" si="49"/>
        <v xml:space="preserve"> </v>
      </c>
      <c r="AQ34" s="74"/>
      <c r="AR34" s="22"/>
      <c r="AS34" s="27" t="str">
        <f t="shared" si="52"/>
        <v xml:space="preserve"> </v>
      </c>
      <c r="AT34" s="112">
        <f t="shared" si="57"/>
        <v>0</v>
      </c>
      <c r="AU34" s="112">
        <f t="shared" si="58"/>
        <v>0</v>
      </c>
      <c r="AV34" s="27" t="str">
        <f t="shared" si="55"/>
        <v xml:space="preserve"> </v>
      </c>
    </row>
    <row r="35" spans="1:101" s="16" customFormat="1" ht="36.799999999999997" customHeight="1" x14ac:dyDescent="0.25">
      <c r="A35" s="37"/>
      <c r="B35" s="37"/>
      <c r="C35" s="38" t="s">
        <v>29</v>
      </c>
      <c r="D35" s="29">
        <f>D6+D13</f>
        <v>386336.3</v>
      </c>
      <c r="E35" s="29">
        <f>E6+E13</f>
        <v>331858.21000000002</v>
      </c>
      <c r="F35" s="30">
        <f t="shared" si="12"/>
        <v>0.85898790768560973</v>
      </c>
      <c r="G35" s="29">
        <f>G6+G13</f>
        <v>144101.70000000001</v>
      </c>
      <c r="H35" s="29">
        <f>H6+H13</f>
        <v>129436.10000000002</v>
      </c>
      <c r="I35" s="30">
        <f t="shared" si="13"/>
        <v>0.89822743243140091</v>
      </c>
      <c r="J35" s="29">
        <f>J6+J13</f>
        <v>11362.8</v>
      </c>
      <c r="K35" s="29">
        <f>K6+K13</f>
        <v>32069.5</v>
      </c>
      <c r="L35" s="30" t="str">
        <f t="shared" si="28"/>
        <v>св.200</v>
      </c>
      <c r="M35" s="29">
        <f>M6+M13</f>
        <v>1391.9</v>
      </c>
      <c r="N35" s="29">
        <f>N6+N13</f>
        <v>1179.5</v>
      </c>
      <c r="O35" s="30">
        <f t="shared" si="29"/>
        <v>0.84740283066312228</v>
      </c>
      <c r="P35" s="29">
        <f>P6+P13</f>
        <v>483.20000000000005</v>
      </c>
      <c r="Q35" s="29">
        <f>Q6+Q13</f>
        <v>2259.6000000000004</v>
      </c>
      <c r="R35" s="30" t="str">
        <f t="shared" si="30"/>
        <v>св.200</v>
      </c>
      <c r="S35" s="29">
        <f>S6+S13</f>
        <v>22374.9</v>
      </c>
      <c r="T35" s="29">
        <f>T6+T13</f>
        <v>4696.1099999999997</v>
      </c>
      <c r="U35" s="30">
        <f t="shared" si="31"/>
        <v>0.20988294919753828</v>
      </c>
      <c r="V35" s="29">
        <f>V6+V13</f>
        <v>67184.7</v>
      </c>
      <c r="W35" s="29">
        <f>W6+W13</f>
        <v>42987.899999999994</v>
      </c>
      <c r="X35" s="30">
        <f t="shared" si="32"/>
        <v>0.63984657221063723</v>
      </c>
      <c r="Y35" s="29">
        <f>Y6+Y13</f>
        <v>133155.69999999998</v>
      </c>
      <c r="Z35" s="29">
        <f>Z6+Z13</f>
        <v>113161</v>
      </c>
      <c r="AA35" s="30">
        <f t="shared" si="34"/>
        <v>0.84983969893891143</v>
      </c>
      <c r="AB35" s="29">
        <f>AB6+AB13</f>
        <v>6280.7000000000007</v>
      </c>
      <c r="AC35" s="29">
        <f>AC6+AC13</f>
        <v>6068.3</v>
      </c>
      <c r="AD35" s="30">
        <f t="shared" si="37"/>
        <v>0.96618211345869087</v>
      </c>
      <c r="AE35" s="29">
        <f>AE6+AE13</f>
        <v>0.7</v>
      </c>
      <c r="AF35" s="29">
        <f>AF6+AF13</f>
        <v>0.2</v>
      </c>
      <c r="AG35" s="30">
        <f t="shared" si="40"/>
        <v>0.28571428571428575</v>
      </c>
      <c r="AH35" s="29">
        <f>AH6+AH13</f>
        <v>0</v>
      </c>
      <c r="AI35" s="29">
        <f>AI6+AI13</f>
        <v>0</v>
      </c>
      <c r="AJ35" s="30" t="str">
        <f t="shared" si="43"/>
        <v xml:space="preserve"> </v>
      </c>
      <c r="AK35" s="29">
        <f>AK6+AK13</f>
        <v>0.6</v>
      </c>
      <c r="AL35" s="29">
        <f>AL6+AL13</f>
        <v>0.1</v>
      </c>
      <c r="AM35" s="30">
        <f t="shared" si="46"/>
        <v>0.16666666666666669</v>
      </c>
      <c r="AN35" s="29">
        <f>AN6+AN13</f>
        <v>0</v>
      </c>
      <c r="AO35" s="29">
        <f>AO6+AO13</f>
        <v>0</v>
      </c>
      <c r="AP35" s="30" t="str">
        <f t="shared" si="49"/>
        <v xml:space="preserve"> </v>
      </c>
      <c r="AQ35" s="29">
        <f>AQ6+AQ13</f>
        <v>0.1</v>
      </c>
      <c r="AR35" s="29">
        <f>AR6+AR13</f>
        <v>0.1</v>
      </c>
      <c r="AS35" s="30">
        <f t="shared" si="52"/>
        <v>1</v>
      </c>
      <c r="AT35" s="29">
        <f>AT6+AT13</f>
        <v>0</v>
      </c>
      <c r="AU35" s="29">
        <f>AU6+AU13</f>
        <v>0</v>
      </c>
      <c r="AV35" s="28" t="str">
        <f>IF(AT35=0," ",IF(AU35/AT35*100&gt;200,"св.200",AU35/AT35))</f>
        <v xml:space="preserve"> </v>
      </c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</row>
    <row r="36" spans="1:101" s="62" customFormat="1" ht="34.450000000000003" customHeight="1" outlineLevel="1" x14ac:dyDescent="0.3">
      <c r="C36" s="145" t="s">
        <v>166</v>
      </c>
      <c r="D36" s="145"/>
      <c r="E36" s="145"/>
      <c r="F36" s="145"/>
      <c r="G36" s="145"/>
      <c r="H36" s="145"/>
      <c r="I36" s="145"/>
      <c r="J36" s="145"/>
      <c r="K36" s="145"/>
      <c r="L36" s="145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H36" s="63"/>
      <c r="AI36" s="63"/>
      <c r="AK36" s="63"/>
      <c r="AL36" s="63"/>
      <c r="AN36" s="63"/>
      <c r="AO36" s="63"/>
      <c r="AQ36" s="63"/>
      <c r="AR36" s="63"/>
      <c r="AU36" s="111"/>
    </row>
    <row r="37" spans="1:101" s="62" customFormat="1" ht="21" customHeight="1" x14ac:dyDescent="0.3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16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H37" s="63"/>
      <c r="AI37" s="63"/>
      <c r="AK37" s="63"/>
      <c r="AL37" s="63"/>
      <c r="AN37" s="63"/>
      <c r="AO37" s="63"/>
      <c r="AP37" s="65"/>
      <c r="AQ37" s="63"/>
      <c r="AR37" s="63"/>
      <c r="AU37" s="111"/>
    </row>
    <row r="38" spans="1:101" s="62" customFormat="1" ht="21.8" customHeight="1" x14ac:dyDescent="0.3">
      <c r="C38" s="66"/>
      <c r="D38" s="68"/>
      <c r="E38" s="115"/>
      <c r="F38" s="94"/>
      <c r="G38" s="94"/>
      <c r="H38" s="94"/>
      <c r="I38" s="94"/>
      <c r="J38" s="94"/>
      <c r="K38" s="126"/>
      <c r="L38" s="123"/>
      <c r="M38" s="116"/>
      <c r="N38" s="116"/>
      <c r="O38" s="94"/>
      <c r="P38" s="94"/>
      <c r="Q38" s="94"/>
      <c r="R38" s="94"/>
      <c r="S38" s="94"/>
      <c r="T38" s="94"/>
      <c r="U38" s="9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H38" s="63"/>
      <c r="AI38" s="63"/>
      <c r="AK38" s="63"/>
      <c r="AL38" s="63"/>
      <c r="AN38" s="63"/>
      <c r="AO38" s="63"/>
      <c r="AQ38" s="63"/>
      <c r="AR38" s="63"/>
      <c r="AU38" s="111"/>
    </row>
    <row r="39" spans="1:101" s="62" customFormat="1" ht="17.55" x14ac:dyDescent="0.3">
      <c r="C39" s="63"/>
      <c r="D39" s="67"/>
      <c r="E39" s="67"/>
      <c r="F39" s="94"/>
      <c r="G39" s="94"/>
      <c r="H39" s="94"/>
      <c r="I39" s="94"/>
      <c r="J39" s="94"/>
      <c r="K39" s="126"/>
      <c r="L39" s="125"/>
      <c r="M39" s="116"/>
      <c r="N39" s="95"/>
      <c r="O39" s="95"/>
      <c r="P39" s="95"/>
      <c r="Q39" s="95"/>
      <c r="R39" s="95"/>
      <c r="S39" s="95"/>
      <c r="T39" s="95"/>
      <c r="U39" s="9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H39" s="63"/>
      <c r="AI39" s="63"/>
      <c r="AK39" s="63"/>
      <c r="AL39" s="63"/>
      <c r="AN39" s="63"/>
      <c r="AO39" s="63"/>
      <c r="AQ39" s="63"/>
      <c r="AR39" s="63"/>
      <c r="AU39" s="111"/>
    </row>
    <row r="40" spans="1:101" s="62" customFormat="1" ht="17.55" x14ac:dyDescent="0.3">
      <c r="C40" s="63"/>
      <c r="D40" s="67"/>
      <c r="E40" s="64"/>
      <c r="F40" s="94"/>
      <c r="G40" s="94"/>
      <c r="H40" s="94"/>
      <c r="I40" s="94"/>
      <c r="J40" s="94"/>
      <c r="K40" s="126"/>
      <c r="L40" s="124"/>
      <c r="M40" s="116"/>
      <c r="N40" s="93"/>
      <c r="O40" s="93"/>
      <c r="P40" s="93"/>
      <c r="Q40" s="93"/>
      <c r="R40" s="93"/>
      <c r="S40" s="93"/>
      <c r="T40" s="93"/>
      <c r="U40" s="9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H40" s="63"/>
      <c r="AI40" s="63"/>
      <c r="AK40" s="63"/>
      <c r="AL40" s="63"/>
      <c r="AN40" s="63"/>
      <c r="AO40" s="63"/>
      <c r="AQ40" s="63"/>
      <c r="AR40" s="63"/>
      <c r="AU40" s="111"/>
    </row>
    <row r="41" spans="1:101" s="62" customFormat="1" ht="17.55" x14ac:dyDescent="0.3">
      <c r="C41" s="63"/>
      <c r="D41" s="67"/>
      <c r="E41" s="67"/>
      <c r="F41" s="94"/>
      <c r="G41" s="94"/>
      <c r="H41" s="94"/>
      <c r="I41" s="94"/>
      <c r="J41" s="94"/>
      <c r="K41" s="126"/>
      <c r="L41" s="124"/>
      <c r="M41" s="116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H41" s="63"/>
      <c r="AI41" s="63"/>
      <c r="AK41" s="63"/>
      <c r="AL41" s="63"/>
      <c r="AN41" s="63"/>
      <c r="AO41" s="63"/>
      <c r="AQ41" s="63"/>
      <c r="AR41" s="63"/>
      <c r="AU41" s="111"/>
    </row>
    <row r="42" spans="1:101" s="62" customFormat="1" ht="17.55" x14ac:dyDescent="0.3">
      <c r="C42" s="63"/>
      <c r="D42" s="67"/>
      <c r="E42" s="117"/>
      <c r="F42" s="94"/>
      <c r="G42" s="94"/>
      <c r="H42" s="94"/>
      <c r="I42" s="94"/>
      <c r="J42" s="94"/>
      <c r="K42" s="126"/>
      <c r="L42" s="124"/>
      <c r="M42" s="116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H42" s="63"/>
      <c r="AI42" s="63"/>
      <c r="AK42" s="63"/>
      <c r="AL42" s="63"/>
      <c r="AN42" s="63"/>
      <c r="AO42" s="63"/>
      <c r="AQ42" s="63"/>
      <c r="AR42" s="63"/>
      <c r="AU42" s="111"/>
    </row>
    <row r="43" spans="1:101" s="62" customFormat="1" ht="17.55" x14ac:dyDescent="0.3">
      <c r="C43" s="63"/>
      <c r="D43" s="67"/>
      <c r="E43" s="117"/>
      <c r="F43" s="93"/>
      <c r="G43" s="93"/>
      <c r="H43" s="93"/>
      <c r="I43" s="93"/>
      <c r="J43" s="93"/>
      <c r="K43" s="126"/>
      <c r="L43" s="124"/>
      <c r="M43" s="116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H43" s="63"/>
      <c r="AI43" s="63"/>
      <c r="AK43" s="63"/>
      <c r="AL43" s="63"/>
      <c r="AN43" s="63"/>
      <c r="AO43" s="63"/>
      <c r="AQ43" s="63"/>
      <c r="AR43" s="63"/>
      <c r="AU43" s="111"/>
    </row>
    <row r="44" spans="1:101" s="62" customFormat="1" ht="15.65" x14ac:dyDescent="0.3">
      <c r="C44" s="63"/>
      <c r="D44" s="67"/>
      <c r="E44" s="117"/>
      <c r="F44" s="93"/>
      <c r="G44" s="93"/>
      <c r="H44" s="93"/>
      <c r="I44" s="118"/>
      <c r="J44" s="93"/>
      <c r="K44" s="127"/>
      <c r="L44" s="127"/>
      <c r="M44" s="127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H44" s="63"/>
      <c r="AI44" s="63"/>
      <c r="AK44" s="63"/>
      <c r="AL44" s="63"/>
      <c r="AN44" s="63"/>
      <c r="AO44" s="63"/>
      <c r="AQ44" s="63"/>
      <c r="AR44" s="63"/>
      <c r="AU44" s="111"/>
    </row>
    <row r="45" spans="1:101" s="62" customFormat="1" ht="17.55" x14ac:dyDescent="0.3">
      <c r="C45" s="63"/>
      <c r="D45" s="67"/>
      <c r="E45" s="117"/>
      <c r="F45" s="93"/>
      <c r="G45" s="93"/>
      <c r="H45" s="93"/>
      <c r="I45" s="93"/>
      <c r="J45" s="93"/>
      <c r="K45" s="128"/>
      <c r="L45" s="124"/>
      <c r="M45" s="116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H45" s="63"/>
      <c r="AI45" s="63"/>
      <c r="AK45" s="63"/>
      <c r="AL45" s="63"/>
      <c r="AN45" s="63"/>
      <c r="AO45" s="63"/>
      <c r="AQ45" s="63"/>
      <c r="AR45" s="63"/>
      <c r="AU45" s="111"/>
    </row>
    <row r="46" spans="1:101" s="62" customFormat="1" ht="17.55" x14ac:dyDescent="0.3">
      <c r="C46" s="63"/>
      <c r="D46" s="67"/>
      <c r="E46" s="117"/>
      <c r="F46" s="93"/>
      <c r="G46" s="93"/>
      <c r="H46" s="93"/>
      <c r="I46" s="93"/>
      <c r="J46" s="93"/>
      <c r="K46" s="128"/>
      <c r="L46" s="124"/>
      <c r="M46" s="116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H46" s="63"/>
      <c r="AI46" s="63"/>
      <c r="AK46" s="63"/>
      <c r="AL46" s="63"/>
      <c r="AN46" s="63"/>
      <c r="AO46" s="63"/>
      <c r="AQ46" s="63"/>
      <c r="AR46" s="63"/>
      <c r="AU46" s="111"/>
    </row>
    <row r="47" spans="1:101" s="62" customFormat="1" ht="17.55" x14ac:dyDescent="0.3">
      <c r="C47" s="63"/>
      <c r="D47" s="67"/>
      <c r="E47" s="67"/>
      <c r="F47" s="63"/>
      <c r="G47" s="63"/>
      <c r="H47" s="63"/>
      <c r="I47" s="63"/>
      <c r="J47" s="63"/>
      <c r="K47" s="128"/>
      <c r="L47" s="124"/>
      <c r="M47" s="116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H47" s="63"/>
      <c r="AI47" s="63"/>
      <c r="AK47" s="63"/>
      <c r="AL47" s="63"/>
      <c r="AN47" s="63"/>
      <c r="AO47" s="63"/>
      <c r="AQ47" s="63"/>
      <c r="AR47" s="63"/>
      <c r="AU47" s="111"/>
    </row>
    <row r="48" spans="1:101" s="62" customFormat="1" ht="17.55" x14ac:dyDescent="0.3">
      <c r="C48" s="63"/>
      <c r="D48" s="67"/>
      <c r="E48" s="67"/>
      <c r="F48" s="63"/>
      <c r="G48" s="63"/>
      <c r="H48" s="63"/>
      <c r="I48" s="63"/>
      <c r="J48" s="63"/>
      <c r="K48" s="128"/>
      <c r="L48" s="124"/>
      <c r="M48" s="116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H48" s="63"/>
      <c r="AI48" s="63"/>
      <c r="AK48" s="63"/>
      <c r="AL48" s="63"/>
      <c r="AN48" s="63"/>
      <c r="AO48" s="63"/>
      <c r="AQ48" s="63"/>
      <c r="AR48" s="63"/>
      <c r="AU48" s="111"/>
    </row>
    <row r="49" spans="3:47" s="62" customFormat="1" ht="17.55" x14ac:dyDescent="0.3">
      <c r="C49" s="63"/>
      <c r="D49" s="67"/>
      <c r="E49" s="67"/>
      <c r="F49" s="63"/>
      <c r="G49" s="63"/>
      <c r="H49" s="63"/>
      <c r="I49" s="63"/>
      <c r="J49" s="63"/>
      <c r="K49" s="128"/>
      <c r="L49" s="124"/>
      <c r="M49" s="116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H49" s="63"/>
      <c r="AI49" s="63"/>
      <c r="AK49" s="63"/>
      <c r="AL49" s="63"/>
      <c r="AN49" s="63"/>
      <c r="AO49" s="63"/>
      <c r="AQ49" s="63"/>
      <c r="AR49" s="63"/>
      <c r="AU49" s="111"/>
    </row>
    <row r="50" spans="3:47" s="62" customFormat="1" ht="17.55" x14ac:dyDescent="0.3">
      <c r="C50" s="63"/>
      <c r="D50" s="67"/>
      <c r="E50" s="67"/>
      <c r="F50" s="63"/>
      <c r="G50" s="63"/>
      <c r="H50" s="63"/>
      <c r="I50" s="63"/>
      <c r="J50" s="63"/>
      <c r="K50" s="128"/>
      <c r="L50" s="124"/>
      <c r="M50" s="116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H50" s="63"/>
      <c r="AI50" s="63"/>
      <c r="AK50" s="63"/>
      <c r="AL50" s="63"/>
      <c r="AN50" s="63"/>
      <c r="AO50" s="63"/>
      <c r="AQ50" s="63"/>
      <c r="AR50" s="63"/>
      <c r="AU50" s="111"/>
    </row>
    <row r="51" spans="3:47" s="62" customFormat="1" ht="17.55" x14ac:dyDescent="0.3">
      <c r="C51" s="63"/>
      <c r="D51" s="67"/>
      <c r="E51" s="67"/>
      <c r="F51" s="63"/>
      <c r="G51" s="63"/>
      <c r="H51" s="63"/>
      <c r="I51" s="63"/>
      <c r="J51" s="63"/>
      <c r="K51" s="128"/>
      <c r="L51" s="124"/>
      <c r="M51" s="116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H51" s="63"/>
      <c r="AI51" s="63"/>
      <c r="AK51" s="63"/>
      <c r="AL51" s="63"/>
      <c r="AN51" s="63"/>
      <c r="AO51" s="63"/>
      <c r="AQ51" s="63"/>
      <c r="AR51" s="63"/>
      <c r="AU51" s="111"/>
    </row>
    <row r="52" spans="3:47" s="62" customFormat="1" ht="17.55" x14ac:dyDescent="0.3">
      <c r="C52" s="63"/>
      <c r="D52" s="67"/>
      <c r="E52" s="67"/>
      <c r="F52" s="63"/>
      <c r="G52" s="63"/>
      <c r="H52" s="63"/>
      <c r="I52" s="63"/>
      <c r="J52" s="63"/>
      <c r="K52" s="128"/>
      <c r="L52" s="124"/>
      <c r="M52" s="116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H52" s="63"/>
      <c r="AI52" s="63"/>
      <c r="AK52" s="63"/>
      <c r="AL52" s="63"/>
      <c r="AN52" s="63"/>
      <c r="AO52" s="63"/>
      <c r="AQ52" s="63"/>
      <c r="AR52" s="63"/>
      <c r="AU52" s="111"/>
    </row>
    <row r="53" spans="3:47" s="62" customFormat="1" ht="17.55" x14ac:dyDescent="0.3">
      <c r="C53" s="63"/>
      <c r="D53" s="67"/>
      <c r="E53" s="67"/>
      <c r="F53" s="63"/>
      <c r="G53" s="63"/>
      <c r="H53" s="63"/>
      <c r="I53" s="63"/>
      <c r="J53" s="63"/>
      <c r="K53" s="128"/>
      <c r="L53" s="124"/>
      <c r="M53" s="116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H53" s="63"/>
      <c r="AI53" s="63"/>
      <c r="AK53" s="63"/>
      <c r="AL53" s="63"/>
      <c r="AN53" s="63"/>
      <c r="AO53" s="63"/>
      <c r="AQ53" s="63"/>
      <c r="AR53" s="63"/>
      <c r="AU53" s="111"/>
    </row>
    <row r="54" spans="3:47" s="62" customFormat="1" ht="17.55" x14ac:dyDescent="0.3">
      <c r="C54" s="63"/>
      <c r="D54" s="67"/>
      <c r="E54" s="67"/>
      <c r="F54" s="63"/>
      <c r="G54" s="63"/>
      <c r="H54" s="63"/>
      <c r="I54" s="63"/>
      <c r="J54" s="63"/>
      <c r="K54" s="128"/>
      <c r="L54" s="124"/>
      <c r="M54" s="116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H54" s="63"/>
      <c r="AI54" s="63"/>
      <c r="AK54" s="63"/>
      <c r="AL54" s="63"/>
      <c r="AN54" s="63"/>
      <c r="AO54" s="63"/>
      <c r="AQ54" s="63"/>
      <c r="AR54" s="63"/>
      <c r="AU54" s="111"/>
    </row>
    <row r="55" spans="3:47" s="62" customFormat="1" ht="17.55" x14ac:dyDescent="0.3">
      <c r="C55" s="63"/>
      <c r="D55" s="67"/>
      <c r="E55" s="67"/>
      <c r="F55" s="63"/>
      <c r="G55" s="63"/>
      <c r="H55" s="63"/>
      <c r="I55" s="63"/>
      <c r="J55" s="63"/>
      <c r="K55" s="128"/>
      <c r="L55" s="124"/>
      <c r="M55" s="116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H55" s="63"/>
      <c r="AI55" s="63"/>
      <c r="AK55" s="63"/>
      <c r="AL55" s="63"/>
      <c r="AN55" s="63"/>
      <c r="AO55" s="63"/>
      <c r="AQ55" s="63"/>
      <c r="AR55" s="63"/>
      <c r="AU55" s="111"/>
    </row>
    <row r="56" spans="3:47" s="62" customFormat="1" ht="17.55" x14ac:dyDescent="0.3">
      <c r="C56" s="63"/>
      <c r="D56" s="67"/>
      <c r="E56" s="67"/>
      <c r="F56" s="63"/>
      <c r="G56" s="63"/>
      <c r="H56" s="63"/>
      <c r="I56" s="63"/>
      <c r="J56" s="63"/>
      <c r="K56" s="128"/>
      <c r="L56" s="124"/>
      <c r="M56" s="116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H56" s="63"/>
      <c r="AI56" s="63"/>
      <c r="AK56" s="63"/>
      <c r="AL56" s="63"/>
      <c r="AN56" s="63"/>
      <c r="AO56" s="63"/>
      <c r="AQ56" s="63"/>
      <c r="AR56" s="63"/>
      <c r="AU56" s="111"/>
    </row>
    <row r="57" spans="3:47" s="62" customFormat="1" ht="17.55" x14ac:dyDescent="0.3">
      <c r="C57" s="63"/>
      <c r="D57" s="67"/>
      <c r="E57" s="67"/>
      <c r="F57" s="63"/>
      <c r="G57" s="63"/>
      <c r="H57" s="63"/>
      <c r="I57" s="63"/>
      <c r="J57" s="63"/>
      <c r="K57" s="128"/>
      <c r="L57" s="124"/>
      <c r="M57" s="116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H57" s="63"/>
      <c r="AI57" s="63"/>
      <c r="AK57" s="63"/>
      <c r="AL57" s="63"/>
      <c r="AN57" s="63"/>
      <c r="AO57" s="63"/>
      <c r="AQ57" s="63"/>
      <c r="AR57" s="63"/>
      <c r="AU57" s="111"/>
    </row>
    <row r="58" spans="3:47" s="62" customFormat="1" ht="17.55" x14ac:dyDescent="0.3">
      <c r="C58" s="63"/>
      <c r="D58" s="67"/>
      <c r="E58" s="67"/>
      <c r="F58" s="63"/>
      <c r="G58" s="63"/>
      <c r="H58" s="63"/>
      <c r="I58" s="63"/>
      <c r="J58" s="63"/>
      <c r="K58" s="128"/>
      <c r="L58" s="124"/>
      <c r="M58" s="116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H58" s="63"/>
      <c r="AI58" s="63"/>
      <c r="AK58" s="63"/>
      <c r="AL58" s="63"/>
      <c r="AN58" s="63"/>
      <c r="AO58" s="63"/>
      <c r="AQ58" s="63"/>
      <c r="AR58" s="63"/>
      <c r="AU58" s="111"/>
    </row>
    <row r="59" spans="3:47" s="62" customFormat="1" ht="17.55" x14ac:dyDescent="0.3">
      <c r="C59" s="63"/>
      <c r="D59" s="67"/>
      <c r="E59" s="67"/>
      <c r="F59" s="63"/>
      <c r="G59" s="63"/>
      <c r="H59" s="63"/>
      <c r="I59" s="63"/>
      <c r="J59" s="63"/>
      <c r="K59" s="128"/>
      <c r="L59" s="124"/>
      <c r="M59" s="116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H59" s="63"/>
      <c r="AI59" s="63"/>
      <c r="AK59" s="63"/>
      <c r="AL59" s="63"/>
      <c r="AN59" s="63"/>
      <c r="AO59" s="63"/>
      <c r="AQ59" s="63"/>
      <c r="AR59" s="63"/>
      <c r="AU59" s="111"/>
    </row>
    <row r="60" spans="3:47" s="62" customFormat="1" ht="17.55" x14ac:dyDescent="0.3">
      <c r="C60" s="63"/>
      <c r="D60" s="67"/>
      <c r="E60" s="67"/>
      <c r="F60" s="63"/>
      <c r="G60" s="63"/>
      <c r="H60" s="63"/>
      <c r="I60" s="63"/>
      <c r="J60" s="63"/>
      <c r="K60" s="128"/>
      <c r="L60" s="124"/>
      <c r="M60" s="116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H60" s="63"/>
      <c r="AI60" s="63"/>
      <c r="AK60" s="63"/>
      <c r="AL60" s="63"/>
      <c r="AN60" s="63"/>
      <c r="AO60" s="63"/>
      <c r="AQ60" s="63"/>
      <c r="AR60" s="63"/>
      <c r="AU60" s="111"/>
    </row>
    <row r="61" spans="3:47" s="62" customFormat="1" ht="17.55" x14ac:dyDescent="0.3">
      <c r="C61" s="63"/>
      <c r="D61" s="67"/>
      <c r="E61" s="67"/>
      <c r="F61" s="63"/>
      <c r="G61" s="63"/>
      <c r="H61" s="63"/>
      <c r="I61" s="63"/>
      <c r="J61" s="63"/>
      <c r="K61" s="128"/>
      <c r="L61" s="124"/>
      <c r="M61" s="116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H61" s="63"/>
      <c r="AI61" s="63"/>
      <c r="AK61" s="63"/>
      <c r="AL61" s="63"/>
      <c r="AN61" s="63"/>
      <c r="AO61" s="63"/>
      <c r="AQ61" s="63"/>
      <c r="AR61" s="63"/>
      <c r="AU61" s="111"/>
    </row>
    <row r="62" spans="3:47" s="62" customFormat="1" ht="17.55" x14ac:dyDescent="0.3">
      <c r="C62" s="63"/>
      <c r="D62" s="67"/>
      <c r="E62" s="67"/>
      <c r="F62" s="63"/>
      <c r="G62" s="63"/>
      <c r="H62" s="63"/>
      <c r="I62" s="63"/>
      <c r="J62" s="63"/>
      <c r="K62" s="128"/>
      <c r="L62" s="124"/>
      <c r="M62" s="116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H62" s="63"/>
      <c r="AI62" s="63"/>
      <c r="AK62" s="63"/>
      <c r="AL62" s="63"/>
      <c r="AN62" s="63"/>
      <c r="AO62" s="63"/>
      <c r="AQ62" s="63"/>
      <c r="AR62" s="63"/>
      <c r="AU62" s="111"/>
    </row>
    <row r="63" spans="3:47" s="62" customFormat="1" ht="17.55" x14ac:dyDescent="0.3">
      <c r="C63" s="63"/>
      <c r="D63" s="67"/>
      <c r="E63" s="67"/>
      <c r="F63" s="63"/>
      <c r="G63" s="63"/>
      <c r="H63" s="63"/>
      <c r="I63" s="63"/>
      <c r="J63" s="63"/>
      <c r="K63" s="128"/>
      <c r="L63" s="124"/>
      <c r="M63" s="116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H63" s="63"/>
      <c r="AI63" s="63"/>
      <c r="AK63" s="63"/>
      <c r="AL63" s="63"/>
      <c r="AN63" s="63"/>
      <c r="AO63" s="63"/>
      <c r="AQ63" s="63"/>
      <c r="AR63" s="63"/>
      <c r="AU63" s="111"/>
    </row>
    <row r="64" spans="3:47" s="62" customFormat="1" ht="17.55" x14ac:dyDescent="0.3">
      <c r="C64" s="63"/>
      <c r="D64" s="67"/>
      <c r="E64" s="67"/>
      <c r="F64" s="63"/>
      <c r="G64" s="63"/>
      <c r="H64" s="63"/>
      <c r="I64" s="63"/>
      <c r="J64" s="63"/>
      <c r="K64" s="128"/>
      <c r="L64" s="93"/>
      <c r="M64" s="116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H64" s="63"/>
      <c r="AI64" s="63"/>
      <c r="AK64" s="63"/>
      <c r="AL64" s="63"/>
      <c r="AN64" s="63"/>
      <c r="AO64" s="63"/>
      <c r="AQ64" s="63"/>
      <c r="AR64" s="63"/>
      <c r="AU64" s="111"/>
    </row>
    <row r="65" spans="3:47" s="62" customFormat="1" ht="17.55" x14ac:dyDescent="0.3">
      <c r="C65" s="63"/>
      <c r="D65" s="67"/>
      <c r="E65" s="67"/>
      <c r="F65" s="63"/>
      <c r="G65" s="63"/>
      <c r="H65" s="63"/>
      <c r="I65" s="63"/>
      <c r="J65" s="63"/>
      <c r="K65" s="128"/>
      <c r="L65" s="93"/>
      <c r="M65" s="116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H65" s="63"/>
      <c r="AI65" s="63"/>
      <c r="AK65" s="63"/>
      <c r="AL65" s="63"/>
      <c r="AN65" s="63"/>
      <c r="AO65" s="63"/>
      <c r="AQ65" s="63"/>
      <c r="AR65" s="63"/>
      <c r="AU65" s="111"/>
    </row>
    <row r="66" spans="3:47" s="62" customFormat="1" ht="15.65" x14ac:dyDescent="0.3">
      <c r="C66" s="63"/>
      <c r="D66" s="67"/>
      <c r="E66" s="67"/>
      <c r="F66" s="63"/>
      <c r="G66" s="63"/>
      <c r="H66" s="63"/>
      <c r="I66" s="63"/>
      <c r="J66" s="63"/>
      <c r="K66" s="129"/>
      <c r="L66" s="129"/>
      <c r="M66" s="129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H66" s="63"/>
      <c r="AI66" s="63"/>
      <c r="AK66" s="63"/>
      <c r="AL66" s="63"/>
      <c r="AN66" s="63"/>
      <c r="AO66" s="63"/>
      <c r="AQ66" s="63"/>
      <c r="AR66" s="63"/>
      <c r="AU66" s="111"/>
    </row>
    <row r="67" spans="3:47" s="62" customFormat="1" x14ac:dyDescent="0.3">
      <c r="C67" s="63"/>
      <c r="D67" s="67"/>
      <c r="E67" s="67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H67" s="63"/>
      <c r="AI67" s="63"/>
      <c r="AK67" s="63"/>
      <c r="AL67" s="63"/>
      <c r="AN67" s="63"/>
      <c r="AO67" s="63"/>
      <c r="AQ67" s="63"/>
      <c r="AR67" s="63"/>
      <c r="AU67" s="111"/>
    </row>
    <row r="68" spans="3:47" s="62" customFormat="1" x14ac:dyDescent="0.3">
      <c r="C68" s="63"/>
      <c r="D68" s="67"/>
      <c r="E68" s="67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H68" s="63"/>
      <c r="AI68" s="63"/>
      <c r="AK68" s="63"/>
      <c r="AL68" s="63"/>
      <c r="AN68" s="63"/>
      <c r="AO68" s="63"/>
      <c r="AQ68" s="63"/>
      <c r="AR68" s="63"/>
      <c r="AU68" s="111"/>
    </row>
    <row r="69" spans="3:47" s="62" customFormat="1" x14ac:dyDescent="0.3">
      <c r="C69" s="63"/>
      <c r="D69" s="67"/>
      <c r="E69" s="67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H69" s="63"/>
      <c r="AI69" s="63"/>
      <c r="AK69" s="63"/>
      <c r="AL69" s="63"/>
      <c r="AN69" s="63"/>
      <c r="AO69" s="63"/>
      <c r="AQ69" s="63"/>
      <c r="AR69" s="63"/>
      <c r="AU69" s="111"/>
    </row>
    <row r="70" spans="3:47" s="62" customFormat="1" x14ac:dyDescent="0.3">
      <c r="C70" s="63"/>
      <c r="D70" s="67"/>
      <c r="E70" s="67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H70" s="63"/>
      <c r="AI70" s="63"/>
      <c r="AK70" s="63"/>
      <c r="AL70" s="63"/>
      <c r="AN70" s="63"/>
      <c r="AO70" s="63"/>
      <c r="AQ70" s="63"/>
      <c r="AR70" s="63"/>
      <c r="AU70" s="111"/>
    </row>
    <row r="71" spans="3:47" s="62" customFormat="1" x14ac:dyDescent="0.3">
      <c r="C71" s="63"/>
      <c r="D71" s="67"/>
      <c r="E71" s="67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H71" s="63"/>
      <c r="AI71" s="63"/>
      <c r="AK71" s="63"/>
      <c r="AL71" s="63"/>
      <c r="AN71" s="63"/>
      <c r="AO71" s="63"/>
      <c r="AQ71" s="63"/>
      <c r="AR71" s="63"/>
      <c r="AU71" s="111"/>
    </row>
    <row r="72" spans="3:47" s="62" customFormat="1" x14ac:dyDescent="0.3">
      <c r="C72" s="63"/>
      <c r="D72" s="67"/>
      <c r="E72" s="67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H72" s="63"/>
      <c r="AI72" s="63"/>
      <c r="AK72" s="63"/>
      <c r="AL72" s="63"/>
      <c r="AN72" s="63"/>
      <c r="AO72" s="63"/>
      <c r="AQ72" s="63"/>
      <c r="AR72" s="63"/>
      <c r="AU72" s="111"/>
    </row>
    <row r="73" spans="3:47" s="62" customFormat="1" x14ac:dyDescent="0.3">
      <c r="C73" s="63"/>
      <c r="D73" s="67"/>
      <c r="E73" s="6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H73" s="63"/>
      <c r="AI73" s="63"/>
      <c r="AK73" s="63"/>
      <c r="AL73" s="63"/>
      <c r="AN73" s="63"/>
      <c r="AO73" s="63"/>
      <c r="AQ73" s="63"/>
      <c r="AR73" s="63"/>
      <c r="AU73" s="111"/>
    </row>
    <row r="74" spans="3:47" s="62" customFormat="1" x14ac:dyDescent="0.3">
      <c r="C74" s="63"/>
      <c r="D74" s="67"/>
      <c r="E74" s="67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H74" s="63"/>
      <c r="AI74" s="63"/>
      <c r="AK74" s="63"/>
      <c r="AL74" s="63"/>
      <c r="AN74" s="63"/>
      <c r="AO74" s="63"/>
      <c r="AQ74" s="63"/>
      <c r="AR74" s="63"/>
      <c r="AU74" s="111"/>
    </row>
    <row r="75" spans="3:47" s="62" customFormat="1" x14ac:dyDescent="0.3">
      <c r="C75" s="63"/>
      <c r="D75" s="67"/>
      <c r="E75" s="67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H75" s="63"/>
      <c r="AI75" s="63"/>
      <c r="AK75" s="63"/>
      <c r="AL75" s="63"/>
      <c r="AN75" s="63"/>
      <c r="AO75" s="63"/>
      <c r="AQ75" s="63"/>
      <c r="AR75" s="63"/>
      <c r="AU75" s="111"/>
    </row>
    <row r="76" spans="3:47" s="62" customFormat="1" x14ac:dyDescent="0.3">
      <c r="C76" s="63"/>
      <c r="D76" s="67"/>
      <c r="E76" s="67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H76" s="63"/>
      <c r="AI76" s="63"/>
      <c r="AK76" s="63"/>
      <c r="AL76" s="63"/>
      <c r="AN76" s="63"/>
      <c r="AO76" s="63"/>
      <c r="AQ76" s="63"/>
      <c r="AR76" s="63"/>
      <c r="AU76" s="111"/>
    </row>
    <row r="77" spans="3:47" s="62" customFormat="1" x14ac:dyDescent="0.3">
      <c r="C77" s="63"/>
      <c r="D77" s="67"/>
      <c r="E77" s="67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H77" s="63"/>
      <c r="AI77" s="63"/>
      <c r="AK77" s="63"/>
      <c r="AL77" s="63"/>
      <c r="AN77" s="63"/>
      <c r="AO77" s="63"/>
      <c r="AQ77" s="63"/>
      <c r="AR77" s="63"/>
      <c r="AU77" s="111"/>
    </row>
    <row r="78" spans="3:47" s="62" customFormat="1" x14ac:dyDescent="0.3">
      <c r="C78" s="63"/>
      <c r="D78" s="67"/>
      <c r="E78" s="67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H78" s="63"/>
      <c r="AI78" s="63"/>
      <c r="AK78" s="63"/>
      <c r="AL78" s="63"/>
      <c r="AN78" s="63"/>
      <c r="AO78" s="63"/>
      <c r="AQ78" s="63"/>
      <c r="AR78" s="63"/>
      <c r="AU78" s="111"/>
    </row>
    <row r="79" spans="3:47" s="62" customFormat="1" x14ac:dyDescent="0.3">
      <c r="C79" s="63"/>
      <c r="D79" s="67"/>
      <c r="E79" s="67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H79" s="63"/>
      <c r="AI79" s="63"/>
      <c r="AK79" s="63"/>
      <c r="AL79" s="63"/>
      <c r="AN79" s="63"/>
      <c r="AO79" s="63"/>
      <c r="AQ79" s="63"/>
      <c r="AR79" s="63"/>
      <c r="AU79" s="111"/>
    </row>
    <row r="80" spans="3:47" s="62" customFormat="1" x14ac:dyDescent="0.3">
      <c r="C80" s="63"/>
      <c r="D80" s="67"/>
      <c r="E80" s="67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H80" s="63"/>
      <c r="AI80" s="63"/>
      <c r="AK80" s="63"/>
      <c r="AL80" s="63"/>
      <c r="AN80" s="63"/>
      <c r="AO80" s="63"/>
      <c r="AQ80" s="63"/>
      <c r="AR80" s="63"/>
      <c r="AU80" s="111"/>
    </row>
    <row r="81" spans="3:47" s="62" customFormat="1" x14ac:dyDescent="0.3">
      <c r="C81" s="63"/>
      <c r="D81" s="67"/>
      <c r="E81" s="67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H81" s="63"/>
      <c r="AI81" s="63"/>
      <c r="AK81" s="63"/>
      <c r="AL81" s="63"/>
      <c r="AN81" s="63"/>
      <c r="AO81" s="63"/>
      <c r="AQ81" s="63"/>
      <c r="AR81" s="63"/>
      <c r="AU81" s="111"/>
    </row>
    <row r="82" spans="3:47" s="62" customFormat="1" x14ac:dyDescent="0.3">
      <c r="C82" s="63"/>
      <c r="D82" s="67"/>
      <c r="E82" s="67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H82" s="63"/>
      <c r="AI82" s="63"/>
      <c r="AK82" s="63"/>
      <c r="AL82" s="63"/>
      <c r="AN82" s="63"/>
      <c r="AO82" s="63"/>
      <c r="AQ82" s="63"/>
      <c r="AR82" s="63"/>
      <c r="AU82" s="111"/>
    </row>
    <row r="83" spans="3:47" s="62" customFormat="1" x14ac:dyDescent="0.3">
      <c r="C83" s="63"/>
      <c r="D83" s="67"/>
      <c r="E83" s="67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H83" s="63"/>
      <c r="AI83" s="63"/>
      <c r="AK83" s="63"/>
      <c r="AL83" s="63"/>
      <c r="AN83" s="63"/>
      <c r="AO83" s="63"/>
      <c r="AQ83" s="63"/>
      <c r="AR83" s="63"/>
      <c r="AU83" s="111"/>
    </row>
    <row r="84" spans="3:47" s="62" customFormat="1" x14ac:dyDescent="0.3">
      <c r="C84" s="63"/>
      <c r="D84" s="67"/>
      <c r="E84" s="67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H84" s="63"/>
      <c r="AI84" s="63"/>
      <c r="AK84" s="63"/>
      <c r="AL84" s="63"/>
      <c r="AN84" s="63"/>
      <c r="AO84" s="63"/>
      <c r="AQ84" s="63"/>
      <c r="AR84" s="63"/>
      <c r="AU84" s="111"/>
    </row>
    <row r="85" spans="3:47" s="62" customFormat="1" x14ac:dyDescent="0.3">
      <c r="C85" s="63"/>
      <c r="D85" s="67"/>
      <c r="E85" s="67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H85" s="63"/>
      <c r="AI85" s="63"/>
      <c r="AK85" s="63"/>
      <c r="AL85" s="63"/>
      <c r="AN85" s="63"/>
      <c r="AO85" s="63"/>
      <c r="AQ85" s="63"/>
      <c r="AR85" s="63"/>
      <c r="AU85" s="111"/>
    </row>
    <row r="86" spans="3:47" s="62" customFormat="1" x14ac:dyDescent="0.3">
      <c r="C86" s="63"/>
      <c r="D86" s="67"/>
      <c r="E86" s="67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H86" s="63"/>
      <c r="AI86" s="63"/>
      <c r="AK86" s="63"/>
      <c r="AL86" s="63"/>
      <c r="AN86" s="63"/>
      <c r="AO86" s="63"/>
      <c r="AQ86" s="63"/>
      <c r="AR86" s="63"/>
      <c r="AU86" s="111"/>
    </row>
    <row r="87" spans="3:47" s="62" customFormat="1" x14ac:dyDescent="0.3">
      <c r="C87" s="63"/>
      <c r="D87" s="67"/>
      <c r="E87" s="67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H87" s="63"/>
      <c r="AI87" s="63"/>
      <c r="AK87" s="63"/>
      <c r="AL87" s="63"/>
      <c r="AN87" s="63"/>
      <c r="AO87" s="63"/>
      <c r="AQ87" s="63"/>
      <c r="AR87" s="63"/>
      <c r="AU87" s="111"/>
    </row>
    <row r="88" spans="3:47" s="62" customFormat="1" x14ac:dyDescent="0.3">
      <c r="C88" s="63"/>
      <c r="D88" s="67"/>
      <c r="E88" s="67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H88" s="63"/>
      <c r="AI88" s="63"/>
      <c r="AK88" s="63"/>
      <c r="AL88" s="63"/>
      <c r="AN88" s="63"/>
      <c r="AO88" s="63"/>
      <c r="AQ88" s="63"/>
      <c r="AR88" s="63"/>
      <c r="AU88" s="111"/>
    </row>
    <row r="89" spans="3:47" s="62" customFormat="1" x14ac:dyDescent="0.3">
      <c r="C89" s="63"/>
      <c r="D89" s="67"/>
      <c r="E89" s="67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H89" s="63"/>
      <c r="AI89" s="63"/>
      <c r="AK89" s="63"/>
      <c r="AL89" s="63"/>
      <c r="AN89" s="63"/>
      <c r="AO89" s="63"/>
      <c r="AQ89" s="63"/>
      <c r="AR89" s="63"/>
      <c r="AU89" s="111"/>
    </row>
    <row r="90" spans="3:47" s="62" customFormat="1" x14ac:dyDescent="0.3">
      <c r="C90" s="63"/>
      <c r="D90" s="67"/>
      <c r="E90" s="67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H90" s="63"/>
      <c r="AI90" s="63"/>
      <c r="AK90" s="63"/>
      <c r="AL90" s="63"/>
      <c r="AN90" s="63"/>
      <c r="AO90" s="63"/>
      <c r="AQ90" s="63"/>
      <c r="AR90" s="63"/>
      <c r="AU90" s="111"/>
    </row>
    <row r="91" spans="3:47" s="62" customFormat="1" x14ac:dyDescent="0.3">
      <c r="C91" s="63"/>
      <c r="D91" s="67"/>
      <c r="E91" s="67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H91" s="63"/>
      <c r="AI91" s="63"/>
      <c r="AK91" s="63"/>
      <c r="AL91" s="63"/>
      <c r="AN91" s="63"/>
      <c r="AO91" s="63"/>
      <c r="AQ91" s="63"/>
      <c r="AR91" s="63"/>
      <c r="AU91" s="111"/>
    </row>
    <row r="92" spans="3:47" s="62" customFormat="1" x14ac:dyDescent="0.3">
      <c r="C92" s="63"/>
      <c r="D92" s="67"/>
      <c r="E92" s="67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H92" s="63"/>
      <c r="AI92" s="63"/>
      <c r="AK92" s="63"/>
      <c r="AL92" s="63"/>
      <c r="AN92" s="63"/>
      <c r="AO92" s="63"/>
      <c r="AQ92" s="63"/>
      <c r="AR92" s="63"/>
      <c r="AU92" s="111"/>
    </row>
    <row r="93" spans="3:47" s="62" customFormat="1" x14ac:dyDescent="0.3">
      <c r="C93" s="63"/>
      <c r="D93" s="67"/>
      <c r="E93" s="67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H93" s="63"/>
      <c r="AI93" s="63"/>
      <c r="AK93" s="63"/>
      <c r="AL93" s="63"/>
      <c r="AN93" s="63"/>
      <c r="AO93" s="63"/>
      <c r="AQ93" s="63"/>
      <c r="AR93" s="63"/>
      <c r="AU93" s="111"/>
    </row>
    <row r="94" spans="3:47" s="62" customFormat="1" x14ac:dyDescent="0.3">
      <c r="C94" s="63"/>
      <c r="D94" s="67"/>
      <c r="E94" s="67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H94" s="63"/>
      <c r="AI94" s="63"/>
      <c r="AK94" s="63"/>
      <c r="AL94" s="63"/>
      <c r="AN94" s="63"/>
      <c r="AO94" s="63"/>
      <c r="AQ94" s="63"/>
      <c r="AR94" s="63"/>
      <c r="AU94" s="111"/>
    </row>
    <row r="95" spans="3:47" s="62" customFormat="1" x14ac:dyDescent="0.3">
      <c r="C95" s="63"/>
      <c r="D95" s="67"/>
      <c r="E95" s="67"/>
      <c r="F95" s="63"/>
      <c r="G95" s="63"/>
      <c r="H95" s="63"/>
      <c r="I95" s="63"/>
      <c r="J95" s="63"/>
      <c r="K95" s="63"/>
      <c r="L95" s="63"/>
      <c r="M95" s="63"/>
      <c r="N95" s="63">
        <v>7</v>
      </c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H95" s="63"/>
      <c r="AI95" s="63"/>
      <c r="AK95" s="63"/>
      <c r="AL95" s="63"/>
      <c r="AN95" s="63"/>
      <c r="AO95" s="63"/>
      <c r="AQ95" s="63"/>
      <c r="AR95" s="63"/>
      <c r="AU95" s="111"/>
    </row>
    <row r="96" spans="3:47" s="62" customFormat="1" x14ac:dyDescent="0.3">
      <c r="C96" s="63"/>
      <c r="D96" s="67"/>
      <c r="E96" s="67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H96" s="63"/>
      <c r="AI96" s="63"/>
      <c r="AK96" s="63"/>
      <c r="AL96" s="63"/>
      <c r="AN96" s="63"/>
      <c r="AO96" s="63"/>
      <c r="AQ96" s="63"/>
      <c r="AR96" s="63"/>
      <c r="AU96" s="111"/>
    </row>
    <row r="97" spans="3:47" s="62" customFormat="1" x14ac:dyDescent="0.3">
      <c r="C97" s="63"/>
      <c r="D97" s="67"/>
      <c r="E97" s="67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H97" s="63"/>
      <c r="AI97" s="63"/>
      <c r="AK97" s="63"/>
      <c r="AL97" s="63"/>
      <c r="AN97" s="63"/>
      <c r="AO97" s="63"/>
      <c r="AQ97" s="63"/>
      <c r="AR97" s="63"/>
      <c r="AU97" s="111"/>
    </row>
    <row r="98" spans="3:47" s="62" customFormat="1" x14ac:dyDescent="0.3">
      <c r="C98" s="63"/>
      <c r="D98" s="67"/>
      <c r="E98" s="67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H98" s="63"/>
      <c r="AI98" s="63"/>
      <c r="AK98" s="63"/>
      <c r="AL98" s="63"/>
      <c r="AN98" s="63"/>
      <c r="AO98" s="63"/>
      <c r="AQ98" s="63"/>
      <c r="AR98" s="63"/>
      <c r="AU98" s="111"/>
    </row>
    <row r="99" spans="3:47" s="62" customFormat="1" x14ac:dyDescent="0.3">
      <c r="C99" s="63"/>
      <c r="D99" s="67"/>
      <c r="E99" s="67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H99" s="63"/>
      <c r="AI99" s="63"/>
      <c r="AK99" s="63"/>
      <c r="AL99" s="63"/>
      <c r="AN99" s="63"/>
      <c r="AO99" s="63"/>
      <c r="AQ99" s="63"/>
      <c r="AR99" s="63"/>
      <c r="AU99" s="111"/>
    </row>
    <row r="100" spans="3:47" s="62" customFormat="1" x14ac:dyDescent="0.3">
      <c r="C100" s="63"/>
      <c r="D100" s="67"/>
      <c r="E100" s="67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H100" s="63"/>
      <c r="AI100" s="63"/>
      <c r="AK100" s="63"/>
      <c r="AL100" s="63"/>
      <c r="AN100" s="63"/>
      <c r="AO100" s="63"/>
      <c r="AQ100" s="63"/>
      <c r="AR100" s="63"/>
      <c r="AU100" s="111"/>
    </row>
    <row r="101" spans="3:47" s="62" customFormat="1" x14ac:dyDescent="0.3">
      <c r="C101" s="63"/>
      <c r="D101" s="67"/>
      <c r="E101" s="67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H101" s="63"/>
      <c r="AI101" s="63"/>
      <c r="AK101" s="63"/>
      <c r="AL101" s="63"/>
      <c r="AN101" s="63"/>
      <c r="AO101" s="63"/>
      <c r="AQ101" s="63"/>
      <c r="AR101" s="63"/>
      <c r="AU101" s="111"/>
    </row>
    <row r="102" spans="3:47" s="62" customFormat="1" x14ac:dyDescent="0.3">
      <c r="C102" s="63"/>
      <c r="D102" s="67"/>
      <c r="E102" s="67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H102" s="63"/>
      <c r="AI102" s="63"/>
      <c r="AK102" s="63"/>
      <c r="AL102" s="63"/>
      <c r="AN102" s="63"/>
      <c r="AO102" s="63"/>
      <c r="AQ102" s="63"/>
      <c r="AR102" s="63"/>
      <c r="AU102" s="111"/>
    </row>
    <row r="103" spans="3:47" s="62" customFormat="1" x14ac:dyDescent="0.3">
      <c r="C103" s="63"/>
      <c r="D103" s="67"/>
      <c r="E103" s="67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H103" s="63"/>
      <c r="AI103" s="63"/>
      <c r="AK103" s="63"/>
      <c r="AL103" s="63"/>
      <c r="AN103" s="63"/>
      <c r="AO103" s="63"/>
      <c r="AQ103" s="63"/>
      <c r="AR103" s="63"/>
      <c r="AU103" s="111"/>
    </row>
    <row r="104" spans="3:47" s="62" customFormat="1" x14ac:dyDescent="0.3">
      <c r="C104" s="63"/>
      <c r="D104" s="67"/>
      <c r="E104" s="67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H104" s="63"/>
      <c r="AI104" s="63"/>
      <c r="AK104" s="63"/>
      <c r="AL104" s="63"/>
      <c r="AN104" s="63"/>
      <c r="AO104" s="63"/>
      <c r="AQ104" s="63"/>
      <c r="AR104" s="63"/>
      <c r="AU104" s="111"/>
    </row>
    <row r="105" spans="3:47" s="62" customFormat="1" x14ac:dyDescent="0.3">
      <c r="C105" s="63"/>
      <c r="D105" s="67"/>
      <c r="E105" s="67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H105" s="63"/>
      <c r="AI105" s="63"/>
      <c r="AK105" s="63"/>
      <c r="AL105" s="63"/>
      <c r="AN105" s="63"/>
      <c r="AO105" s="63"/>
      <c r="AQ105" s="63"/>
      <c r="AR105" s="63"/>
      <c r="AU105" s="111"/>
    </row>
    <row r="106" spans="3:47" s="62" customFormat="1" x14ac:dyDescent="0.3">
      <c r="C106" s="63"/>
      <c r="D106" s="67"/>
      <c r="E106" s="67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H106" s="63"/>
      <c r="AI106" s="63"/>
      <c r="AK106" s="63"/>
      <c r="AL106" s="63"/>
      <c r="AN106" s="63"/>
      <c r="AO106" s="63"/>
      <c r="AQ106" s="63"/>
      <c r="AR106" s="63"/>
      <c r="AU106" s="111"/>
    </row>
    <row r="107" spans="3:47" s="62" customFormat="1" x14ac:dyDescent="0.3">
      <c r="C107" s="63"/>
      <c r="D107" s="67"/>
      <c r="E107" s="67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H107" s="63"/>
      <c r="AI107" s="63"/>
      <c r="AK107" s="63"/>
      <c r="AL107" s="63"/>
      <c r="AN107" s="63"/>
      <c r="AO107" s="63"/>
      <c r="AQ107" s="63"/>
      <c r="AR107" s="63"/>
      <c r="AU107" s="111"/>
    </row>
    <row r="108" spans="3:47" s="62" customFormat="1" x14ac:dyDescent="0.3">
      <c r="C108" s="63"/>
      <c r="D108" s="67"/>
      <c r="E108" s="67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H108" s="63"/>
      <c r="AI108" s="63"/>
      <c r="AK108" s="63"/>
      <c r="AL108" s="63"/>
      <c r="AN108" s="63"/>
      <c r="AO108" s="63"/>
      <c r="AQ108" s="63"/>
      <c r="AR108" s="63"/>
      <c r="AU108" s="111"/>
    </row>
    <row r="109" spans="3:47" s="62" customFormat="1" x14ac:dyDescent="0.3">
      <c r="C109" s="63"/>
      <c r="D109" s="67"/>
      <c r="E109" s="67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H109" s="63"/>
      <c r="AI109" s="63"/>
      <c r="AK109" s="63"/>
      <c r="AL109" s="63"/>
      <c r="AN109" s="63"/>
      <c r="AO109" s="63"/>
      <c r="AQ109" s="63"/>
      <c r="AR109" s="63"/>
      <c r="AU109" s="111"/>
    </row>
    <row r="110" spans="3:47" s="62" customFormat="1" x14ac:dyDescent="0.3">
      <c r="C110" s="63"/>
      <c r="D110" s="67"/>
      <c r="E110" s="67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H110" s="63"/>
      <c r="AI110" s="63"/>
      <c r="AK110" s="63"/>
      <c r="AL110" s="63"/>
      <c r="AN110" s="63"/>
      <c r="AO110" s="63"/>
      <c r="AQ110" s="63"/>
      <c r="AR110" s="63"/>
      <c r="AU110" s="111"/>
    </row>
    <row r="111" spans="3:47" s="62" customFormat="1" x14ac:dyDescent="0.3">
      <c r="C111" s="63"/>
      <c r="D111" s="67"/>
      <c r="E111" s="67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H111" s="63"/>
      <c r="AI111" s="63"/>
      <c r="AK111" s="63"/>
      <c r="AL111" s="63"/>
      <c r="AN111" s="63"/>
      <c r="AO111" s="63"/>
      <c r="AQ111" s="63"/>
      <c r="AR111" s="63"/>
      <c r="AU111" s="111"/>
    </row>
    <row r="112" spans="3:47" s="62" customFormat="1" x14ac:dyDescent="0.3">
      <c r="C112" s="63"/>
      <c r="D112" s="67"/>
      <c r="E112" s="67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H112" s="63"/>
      <c r="AI112" s="63"/>
      <c r="AK112" s="63"/>
      <c r="AL112" s="63"/>
      <c r="AN112" s="63"/>
      <c r="AO112" s="63"/>
      <c r="AQ112" s="63"/>
      <c r="AR112" s="63"/>
      <c r="AU112" s="111"/>
    </row>
    <row r="113" spans="3:47" s="62" customFormat="1" x14ac:dyDescent="0.3">
      <c r="C113" s="63"/>
      <c r="D113" s="67"/>
      <c r="E113" s="67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H113" s="63"/>
      <c r="AI113" s="63"/>
      <c r="AK113" s="63"/>
      <c r="AL113" s="63"/>
      <c r="AN113" s="63"/>
      <c r="AO113" s="63"/>
      <c r="AQ113" s="63"/>
      <c r="AR113" s="63"/>
      <c r="AU113" s="111"/>
    </row>
    <row r="114" spans="3:47" s="62" customFormat="1" x14ac:dyDescent="0.3">
      <c r="C114" s="63"/>
      <c r="D114" s="67"/>
      <c r="E114" s="67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H114" s="63"/>
      <c r="AI114" s="63"/>
      <c r="AK114" s="63"/>
      <c r="AL114" s="63"/>
      <c r="AN114" s="63"/>
      <c r="AO114" s="63"/>
      <c r="AQ114" s="63"/>
      <c r="AR114" s="63"/>
      <c r="AU114" s="111"/>
    </row>
    <row r="115" spans="3:47" s="62" customFormat="1" x14ac:dyDescent="0.3">
      <c r="C115" s="63"/>
      <c r="D115" s="67"/>
      <c r="E115" s="67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H115" s="63"/>
      <c r="AI115" s="63"/>
      <c r="AK115" s="63"/>
      <c r="AL115" s="63"/>
      <c r="AN115" s="63"/>
      <c r="AO115" s="63"/>
      <c r="AQ115" s="63"/>
      <c r="AR115" s="63"/>
      <c r="AU115" s="111"/>
    </row>
    <row r="116" spans="3:47" s="62" customFormat="1" x14ac:dyDescent="0.3">
      <c r="C116" s="63"/>
      <c r="D116" s="67"/>
      <c r="E116" s="67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H116" s="63"/>
      <c r="AI116" s="63"/>
      <c r="AK116" s="63"/>
      <c r="AL116" s="63"/>
      <c r="AN116" s="63"/>
      <c r="AO116" s="63"/>
      <c r="AQ116" s="63"/>
      <c r="AR116" s="63"/>
      <c r="AU116" s="111"/>
    </row>
    <row r="117" spans="3:47" s="62" customFormat="1" x14ac:dyDescent="0.3">
      <c r="C117" s="63"/>
      <c r="D117" s="67"/>
      <c r="E117" s="67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H117" s="63"/>
      <c r="AI117" s="63"/>
      <c r="AK117" s="63"/>
      <c r="AL117" s="63"/>
      <c r="AN117" s="63"/>
      <c r="AO117" s="63"/>
      <c r="AQ117" s="63"/>
      <c r="AR117" s="63"/>
      <c r="AU117" s="111"/>
    </row>
    <row r="118" spans="3:47" s="62" customFormat="1" x14ac:dyDescent="0.3">
      <c r="C118" s="63"/>
      <c r="D118" s="67"/>
      <c r="E118" s="67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H118" s="63"/>
      <c r="AI118" s="63"/>
      <c r="AK118" s="63"/>
      <c r="AL118" s="63"/>
      <c r="AN118" s="63"/>
      <c r="AO118" s="63"/>
      <c r="AQ118" s="63"/>
      <c r="AR118" s="63"/>
      <c r="AU118" s="111"/>
    </row>
    <row r="119" spans="3:47" s="62" customFormat="1" x14ac:dyDescent="0.3">
      <c r="C119" s="63"/>
      <c r="D119" s="67"/>
      <c r="E119" s="67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H119" s="63"/>
      <c r="AI119" s="63"/>
      <c r="AK119" s="63"/>
      <c r="AL119" s="63"/>
      <c r="AN119" s="63"/>
      <c r="AO119" s="63"/>
      <c r="AQ119" s="63"/>
      <c r="AR119" s="63"/>
      <c r="AU119" s="111"/>
    </row>
    <row r="120" spans="3:47" s="62" customFormat="1" x14ac:dyDescent="0.3">
      <c r="C120" s="63"/>
      <c r="D120" s="67"/>
      <c r="E120" s="67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K120" s="63"/>
      <c r="AL120" s="63"/>
      <c r="AN120" s="63"/>
      <c r="AO120" s="63"/>
      <c r="AQ120" s="63"/>
      <c r="AR120" s="63"/>
      <c r="AU120" s="111"/>
    </row>
    <row r="121" spans="3:47" s="62" customFormat="1" x14ac:dyDescent="0.3">
      <c r="C121" s="63"/>
      <c r="D121" s="67"/>
      <c r="E121" s="67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H121" s="63"/>
      <c r="AI121" s="63"/>
      <c r="AK121" s="63"/>
      <c r="AL121" s="63"/>
      <c r="AN121" s="63"/>
      <c r="AO121" s="63"/>
      <c r="AQ121" s="63"/>
      <c r="AR121" s="63"/>
      <c r="AU121" s="111"/>
    </row>
    <row r="122" spans="3:47" s="62" customFormat="1" x14ac:dyDescent="0.3">
      <c r="C122" s="63"/>
      <c r="D122" s="67"/>
      <c r="E122" s="67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H122" s="63"/>
      <c r="AI122" s="63"/>
      <c r="AK122" s="63"/>
      <c r="AL122" s="63"/>
      <c r="AN122" s="63"/>
      <c r="AO122" s="63"/>
      <c r="AQ122" s="63"/>
      <c r="AR122" s="63"/>
      <c r="AU122" s="111"/>
    </row>
    <row r="123" spans="3:47" s="62" customFormat="1" x14ac:dyDescent="0.3">
      <c r="C123" s="63"/>
      <c r="D123" s="67"/>
      <c r="E123" s="67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H123" s="63"/>
      <c r="AI123" s="63"/>
      <c r="AK123" s="63"/>
      <c r="AL123" s="63"/>
      <c r="AN123" s="63"/>
      <c r="AO123" s="63"/>
      <c r="AQ123" s="63"/>
      <c r="AR123" s="63"/>
      <c r="AU123" s="111"/>
    </row>
    <row r="124" spans="3:47" s="62" customFormat="1" x14ac:dyDescent="0.3">
      <c r="C124" s="63"/>
      <c r="D124" s="67"/>
      <c r="E124" s="67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H124" s="63"/>
      <c r="AI124" s="63"/>
      <c r="AK124" s="63"/>
      <c r="AL124" s="63"/>
      <c r="AN124" s="63"/>
      <c r="AO124" s="63"/>
      <c r="AQ124" s="63"/>
      <c r="AR124" s="63"/>
      <c r="AU124" s="111"/>
    </row>
    <row r="125" spans="3:47" s="62" customFormat="1" x14ac:dyDescent="0.3">
      <c r="C125" s="63"/>
      <c r="D125" s="67"/>
      <c r="E125" s="67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H125" s="63"/>
      <c r="AI125" s="63"/>
      <c r="AK125" s="63"/>
      <c r="AL125" s="63"/>
      <c r="AN125" s="63"/>
      <c r="AO125" s="63"/>
      <c r="AQ125" s="63"/>
      <c r="AR125" s="63"/>
      <c r="AU125" s="111"/>
    </row>
    <row r="126" spans="3:47" s="62" customFormat="1" x14ac:dyDescent="0.3">
      <c r="C126" s="63"/>
      <c r="D126" s="67"/>
      <c r="E126" s="67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H126" s="63"/>
      <c r="AI126" s="63"/>
      <c r="AK126" s="63"/>
      <c r="AL126" s="63"/>
      <c r="AN126" s="63"/>
      <c r="AO126" s="63"/>
      <c r="AQ126" s="63"/>
      <c r="AR126" s="63"/>
      <c r="AU126" s="111"/>
    </row>
    <row r="127" spans="3:47" s="62" customFormat="1" x14ac:dyDescent="0.3">
      <c r="C127" s="63"/>
      <c r="D127" s="67"/>
      <c r="E127" s="67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H127" s="63"/>
      <c r="AI127" s="63"/>
      <c r="AK127" s="63"/>
      <c r="AL127" s="63"/>
      <c r="AN127" s="63"/>
      <c r="AO127" s="63"/>
      <c r="AQ127" s="63"/>
      <c r="AR127" s="63"/>
      <c r="AU127" s="111"/>
    </row>
    <row r="128" spans="3:47" s="62" customFormat="1" x14ac:dyDescent="0.3">
      <c r="C128" s="63"/>
      <c r="D128" s="67"/>
      <c r="E128" s="67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H128" s="63"/>
      <c r="AI128" s="63"/>
      <c r="AK128" s="63"/>
      <c r="AL128" s="63"/>
      <c r="AN128" s="63"/>
      <c r="AO128" s="63"/>
      <c r="AQ128" s="63"/>
      <c r="AR128" s="63"/>
      <c r="AU128" s="111"/>
    </row>
    <row r="129" spans="3:47" s="62" customFormat="1" x14ac:dyDescent="0.3">
      <c r="C129" s="63"/>
      <c r="D129" s="67"/>
      <c r="E129" s="67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H129" s="63"/>
      <c r="AI129" s="63"/>
      <c r="AK129" s="63"/>
      <c r="AL129" s="63"/>
      <c r="AN129" s="63"/>
      <c r="AO129" s="63"/>
      <c r="AQ129" s="63"/>
      <c r="AR129" s="63"/>
      <c r="AU129" s="111"/>
    </row>
    <row r="130" spans="3:47" s="62" customFormat="1" x14ac:dyDescent="0.3">
      <c r="C130" s="63"/>
      <c r="D130" s="67"/>
      <c r="E130" s="67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H130" s="63"/>
      <c r="AI130" s="63"/>
      <c r="AK130" s="63"/>
      <c r="AL130" s="63"/>
      <c r="AN130" s="63"/>
      <c r="AO130" s="63"/>
      <c r="AQ130" s="63"/>
      <c r="AR130" s="63"/>
      <c r="AU130" s="111"/>
    </row>
    <row r="131" spans="3:47" s="62" customFormat="1" x14ac:dyDescent="0.3">
      <c r="C131" s="63"/>
      <c r="D131" s="67"/>
      <c r="E131" s="67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H131" s="63"/>
      <c r="AI131" s="63"/>
      <c r="AK131" s="63"/>
      <c r="AL131" s="63"/>
      <c r="AN131" s="63"/>
      <c r="AO131" s="63"/>
      <c r="AQ131" s="63"/>
      <c r="AR131" s="63"/>
      <c r="AU131" s="111"/>
    </row>
    <row r="132" spans="3:47" s="62" customFormat="1" x14ac:dyDescent="0.3">
      <c r="C132" s="63"/>
      <c r="D132" s="67"/>
      <c r="E132" s="67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H132" s="63"/>
      <c r="AI132" s="63"/>
      <c r="AK132" s="63"/>
      <c r="AL132" s="63"/>
      <c r="AN132" s="63"/>
      <c r="AO132" s="63"/>
      <c r="AQ132" s="63"/>
      <c r="AR132" s="63"/>
      <c r="AU132" s="111"/>
    </row>
    <row r="133" spans="3:47" s="62" customFormat="1" x14ac:dyDescent="0.3">
      <c r="C133" s="63"/>
      <c r="D133" s="67"/>
      <c r="E133" s="67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H133" s="63"/>
      <c r="AI133" s="63"/>
      <c r="AK133" s="63"/>
      <c r="AL133" s="63"/>
      <c r="AN133" s="63"/>
      <c r="AO133" s="63"/>
      <c r="AQ133" s="63"/>
      <c r="AR133" s="63"/>
      <c r="AU133" s="111"/>
    </row>
    <row r="134" spans="3:47" s="62" customFormat="1" x14ac:dyDescent="0.3">
      <c r="C134" s="63"/>
      <c r="D134" s="67"/>
      <c r="E134" s="67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K134" s="63"/>
      <c r="AL134" s="63"/>
      <c r="AN134" s="63"/>
      <c r="AO134" s="63"/>
      <c r="AQ134" s="63"/>
      <c r="AR134" s="63"/>
      <c r="AU134" s="111"/>
    </row>
    <row r="135" spans="3:47" s="62" customFormat="1" x14ac:dyDescent="0.3">
      <c r="C135" s="63"/>
      <c r="D135" s="67"/>
      <c r="E135" s="67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H135" s="63"/>
      <c r="AI135" s="63"/>
      <c r="AK135" s="63"/>
      <c r="AL135" s="63"/>
      <c r="AN135" s="63"/>
      <c r="AO135" s="63"/>
      <c r="AQ135" s="63"/>
      <c r="AR135" s="63"/>
      <c r="AU135" s="111"/>
    </row>
    <row r="136" spans="3:47" s="62" customFormat="1" x14ac:dyDescent="0.3">
      <c r="C136" s="63"/>
      <c r="D136" s="67"/>
      <c r="E136" s="67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H136" s="63"/>
      <c r="AI136" s="63"/>
      <c r="AK136" s="63"/>
      <c r="AL136" s="63"/>
      <c r="AN136" s="63"/>
      <c r="AO136" s="63"/>
      <c r="AQ136" s="63"/>
      <c r="AR136" s="63"/>
      <c r="AU136" s="111"/>
    </row>
    <row r="137" spans="3:47" s="62" customFormat="1" x14ac:dyDescent="0.3">
      <c r="C137" s="63"/>
      <c r="D137" s="67"/>
      <c r="E137" s="67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H137" s="63"/>
      <c r="AI137" s="63"/>
      <c r="AK137" s="63"/>
      <c r="AL137" s="63"/>
      <c r="AN137" s="63"/>
      <c r="AO137" s="63"/>
      <c r="AQ137" s="63"/>
      <c r="AR137" s="63"/>
      <c r="AU137" s="111"/>
    </row>
    <row r="138" spans="3:47" s="62" customFormat="1" x14ac:dyDescent="0.3">
      <c r="C138" s="63"/>
      <c r="D138" s="67"/>
      <c r="E138" s="67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H138" s="63"/>
      <c r="AI138" s="63"/>
      <c r="AK138" s="63"/>
      <c r="AL138" s="63"/>
      <c r="AN138" s="63"/>
      <c r="AO138" s="63"/>
      <c r="AQ138" s="63"/>
      <c r="AR138" s="63"/>
      <c r="AU138" s="111"/>
    </row>
    <row r="139" spans="3:47" s="62" customFormat="1" x14ac:dyDescent="0.3">
      <c r="C139" s="63"/>
      <c r="D139" s="67"/>
      <c r="E139" s="67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H139" s="63"/>
      <c r="AI139" s="63"/>
      <c r="AK139" s="63"/>
      <c r="AL139" s="63"/>
      <c r="AN139" s="63"/>
      <c r="AO139" s="63"/>
      <c r="AQ139" s="63"/>
      <c r="AR139" s="63"/>
      <c r="AU139" s="111"/>
    </row>
    <row r="140" spans="3:47" s="62" customFormat="1" x14ac:dyDescent="0.3">
      <c r="C140" s="63"/>
      <c r="D140" s="67"/>
      <c r="E140" s="67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H140" s="63"/>
      <c r="AI140" s="63"/>
      <c r="AK140" s="63"/>
      <c r="AL140" s="63"/>
      <c r="AN140" s="63"/>
      <c r="AO140" s="63"/>
      <c r="AQ140" s="63"/>
      <c r="AR140" s="63"/>
      <c r="AU140" s="111"/>
    </row>
    <row r="141" spans="3:47" s="62" customFormat="1" x14ac:dyDescent="0.3">
      <c r="C141" s="63"/>
      <c r="D141" s="67"/>
      <c r="E141" s="67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H141" s="63"/>
      <c r="AI141" s="63"/>
      <c r="AK141" s="63"/>
      <c r="AL141" s="63"/>
      <c r="AN141" s="63"/>
      <c r="AO141" s="63"/>
      <c r="AQ141" s="63"/>
      <c r="AR141" s="63"/>
      <c r="AU141" s="111"/>
    </row>
    <row r="142" spans="3:47" s="62" customFormat="1" x14ac:dyDescent="0.3">
      <c r="C142" s="63"/>
      <c r="D142" s="67"/>
      <c r="E142" s="67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H142" s="63"/>
      <c r="AI142" s="63"/>
      <c r="AK142" s="63"/>
      <c r="AL142" s="63"/>
      <c r="AN142" s="63"/>
      <c r="AO142" s="63"/>
      <c r="AQ142" s="63"/>
      <c r="AR142" s="63"/>
      <c r="AU142" s="111"/>
    </row>
    <row r="143" spans="3:47" s="62" customFormat="1" x14ac:dyDescent="0.3">
      <c r="C143" s="63"/>
      <c r="D143" s="67"/>
      <c r="E143" s="67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H143" s="63"/>
      <c r="AI143" s="63"/>
      <c r="AK143" s="63"/>
      <c r="AL143" s="63"/>
      <c r="AN143" s="63"/>
      <c r="AO143" s="63"/>
      <c r="AQ143" s="63"/>
      <c r="AR143" s="63"/>
      <c r="AU143" s="111"/>
    </row>
    <row r="144" spans="3:47" s="62" customFormat="1" x14ac:dyDescent="0.3">
      <c r="C144" s="63"/>
      <c r="D144" s="67"/>
      <c r="E144" s="67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H144" s="63"/>
      <c r="AI144" s="63"/>
      <c r="AK144" s="63"/>
      <c r="AL144" s="63"/>
      <c r="AN144" s="63"/>
      <c r="AO144" s="63"/>
      <c r="AQ144" s="63"/>
      <c r="AR144" s="63"/>
      <c r="AU144" s="111"/>
    </row>
    <row r="145" spans="3:47" s="62" customFormat="1" x14ac:dyDescent="0.3">
      <c r="C145" s="63"/>
      <c r="D145" s="67"/>
      <c r="E145" s="67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H145" s="63"/>
      <c r="AI145" s="63"/>
      <c r="AK145" s="63"/>
      <c r="AL145" s="63"/>
      <c r="AN145" s="63"/>
      <c r="AO145" s="63"/>
      <c r="AQ145" s="63"/>
      <c r="AR145" s="63"/>
      <c r="AU145" s="111"/>
    </row>
    <row r="146" spans="3:47" s="62" customFormat="1" x14ac:dyDescent="0.3">
      <c r="C146" s="63"/>
      <c r="D146" s="67"/>
      <c r="E146" s="67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H146" s="63"/>
      <c r="AI146" s="63"/>
      <c r="AK146" s="63"/>
      <c r="AL146" s="63"/>
      <c r="AN146" s="63"/>
      <c r="AO146" s="63"/>
      <c r="AQ146" s="63"/>
      <c r="AR146" s="63"/>
      <c r="AU146" s="111"/>
    </row>
    <row r="147" spans="3:47" s="62" customFormat="1" x14ac:dyDescent="0.3">
      <c r="C147" s="63"/>
      <c r="D147" s="67"/>
      <c r="E147" s="67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H147" s="63"/>
      <c r="AI147" s="63"/>
      <c r="AK147" s="63"/>
      <c r="AL147" s="63"/>
      <c r="AN147" s="63"/>
      <c r="AO147" s="63"/>
      <c r="AQ147" s="63"/>
      <c r="AR147" s="63"/>
      <c r="AU147" s="111"/>
    </row>
    <row r="148" spans="3:47" s="62" customFormat="1" x14ac:dyDescent="0.3">
      <c r="C148" s="63"/>
      <c r="D148" s="67"/>
      <c r="E148" s="67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H148" s="63"/>
      <c r="AI148" s="63"/>
      <c r="AK148" s="63"/>
      <c r="AL148" s="63"/>
      <c r="AN148" s="63"/>
      <c r="AO148" s="63"/>
      <c r="AQ148" s="63"/>
      <c r="AR148" s="63"/>
      <c r="AU148" s="111"/>
    </row>
    <row r="149" spans="3:47" s="62" customFormat="1" x14ac:dyDescent="0.3">
      <c r="C149" s="63"/>
      <c r="D149" s="67"/>
      <c r="E149" s="67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H149" s="63"/>
      <c r="AI149" s="63"/>
      <c r="AK149" s="63"/>
      <c r="AL149" s="63"/>
      <c r="AN149" s="63"/>
      <c r="AO149" s="63"/>
      <c r="AQ149" s="63"/>
      <c r="AR149" s="63"/>
      <c r="AU149" s="111"/>
    </row>
    <row r="150" spans="3:47" s="62" customFormat="1" x14ac:dyDescent="0.3">
      <c r="C150" s="63"/>
      <c r="D150" s="67"/>
      <c r="E150" s="67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H150" s="63"/>
      <c r="AI150" s="63"/>
      <c r="AK150" s="63"/>
      <c r="AL150" s="63"/>
      <c r="AN150" s="63"/>
      <c r="AO150" s="63"/>
      <c r="AQ150" s="63"/>
      <c r="AR150" s="63"/>
      <c r="AU150" s="111"/>
    </row>
    <row r="151" spans="3:47" s="62" customFormat="1" x14ac:dyDescent="0.3">
      <c r="C151" s="63"/>
      <c r="D151" s="67"/>
      <c r="E151" s="67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H151" s="63"/>
      <c r="AI151" s="63"/>
      <c r="AK151" s="63"/>
      <c r="AL151" s="63"/>
      <c r="AN151" s="63"/>
      <c r="AO151" s="63"/>
      <c r="AQ151" s="63"/>
      <c r="AR151" s="63"/>
      <c r="AU151" s="111"/>
    </row>
    <row r="152" spans="3:47" s="62" customFormat="1" x14ac:dyDescent="0.3">
      <c r="C152" s="63"/>
      <c r="D152" s="67"/>
      <c r="E152" s="67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H152" s="63"/>
      <c r="AI152" s="63"/>
      <c r="AK152" s="63"/>
      <c r="AL152" s="63"/>
      <c r="AN152" s="63"/>
      <c r="AO152" s="63"/>
      <c r="AQ152" s="63"/>
      <c r="AR152" s="63"/>
      <c r="AU152" s="111"/>
    </row>
    <row r="153" spans="3:47" s="62" customFormat="1" x14ac:dyDescent="0.3">
      <c r="C153" s="63"/>
      <c r="D153" s="67"/>
      <c r="E153" s="67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H153" s="63"/>
      <c r="AI153" s="63"/>
      <c r="AK153" s="63"/>
      <c r="AL153" s="63"/>
      <c r="AN153" s="63"/>
      <c r="AO153" s="63"/>
      <c r="AQ153" s="63"/>
      <c r="AR153" s="63"/>
      <c r="AU153" s="111"/>
    </row>
    <row r="154" spans="3:47" s="62" customFormat="1" x14ac:dyDescent="0.3">
      <c r="C154" s="63"/>
      <c r="D154" s="67"/>
      <c r="E154" s="67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H154" s="63"/>
      <c r="AI154" s="63"/>
      <c r="AK154" s="63"/>
      <c r="AL154" s="63"/>
      <c r="AN154" s="63"/>
      <c r="AO154" s="63"/>
      <c r="AQ154" s="63"/>
      <c r="AR154" s="63"/>
      <c r="AU154" s="111"/>
    </row>
    <row r="155" spans="3:47" s="62" customFormat="1" x14ac:dyDescent="0.3">
      <c r="C155" s="63"/>
      <c r="D155" s="67"/>
      <c r="E155" s="67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H155" s="63"/>
      <c r="AI155" s="63"/>
      <c r="AK155" s="63"/>
      <c r="AL155" s="63"/>
      <c r="AN155" s="63"/>
      <c r="AO155" s="63"/>
      <c r="AQ155" s="63"/>
      <c r="AR155" s="63"/>
      <c r="AU155" s="111"/>
    </row>
    <row r="156" spans="3:47" s="62" customFormat="1" x14ac:dyDescent="0.3">
      <c r="C156" s="63"/>
      <c r="D156" s="67"/>
      <c r="E156" s="67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H156" s="63"/>
      <c r="AI156" s="63"/>
      <c r="AK156" s="63"/>
      <c r="AL156" s="63"/>
      <c r="AN156" s="63"/>
      <c r="AO156" s="63"/>
      <c r="AQ156" s="63"/>
      <c r="AR156" s="63"/>
      <c r="AU156" s="111"/>
    </row>
    <row r="157" spans="3:47" s="62" customFormat="1" x14ac:dyDescent="0.3">
      <c r="C157" s="63"/>
      <c r="D157" s="67"/>
      <c r="E157" s="67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H157" s="63"/>
      <c r="AI157" s="63"/>
      <c r="AK157" s="63"/>
      <c r="AL157" s="63"/>
      <c r="AN157" s="63"/>
      <c r="AO157" s="63"/>
      <c r="AQ157" s="63"/>
      <c r="AR157" s="63"/>
      <c r="AU157" s="111"/>
    </row>
    <row r="158" spans="3:47" s="62" customFormat="1" x14ac:dyDescent="0.3">
      <c r="C158" s="63"/>
      <c r="D158" s="67"/>
      <c r="E158" s="67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H158" s="63"/>
      <c r="AI158" s="63"/>
      <c r="AK158" s="63"/>
      <c r="AL158" s="63"/>
      <c r="AN158" s="63"/>
      <c r="AO158" s="63"/>
      <c r="AQ158" s="63"/>
      <c r="AR158" s="63"/>
      <c r="AU158" s="111"/>
    </row>
    <row r="159" spans="3:47" s="62" customFormat="1" x14ac:dyDescent="0.3">
      <c r="C159" s="63"/>
      <c r="D159" s="67"/>
      <c r="E159" s="67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H159" s="63"/>
      <c r="AI159" s="63"/>
      <c r="AK159" s="63"/>
      <c r="AL159" s="63"/>
      <c r="AN159" s="63"/>
      <c r="AO159" s="63"/>
      <c r="AQ159" s="63"/>
      <c r="AR159" s="63"/>
      <c r="AU159" s="111"/>
    </row>
    <row r="160" spans="3:47" s="62" customFormat="1" x14ac:dyDescent="0.3">
      <c r="C160" s="63"/>
      <c r="D160" s="67"/>
      <c r="E160" s="67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H160" s="63"/>
      <c r="AI160" s="63"/>
      <c r="AK160" s="63"/>
      <c r="AL160" s="63"/>
      <c r="AN160" s="63"/>
      <c r="AO160" s="63"/>
      <c r="AQ160" s="63"/>
      <c r="AR160" s="63"/>
      <c r="AU160" s="111"/>
    </row>
    <row r="161" spans="3:47" s="62" customFormat="1" x14ac:dyDescent="0.3">
      <c r="C161" s="63"/>
      <c r="D161" s="67"/>
      <c r="E161" s="67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H161" s="63"/>
      <c r="AI161" s="63"/>
      <c r="AK161" s="63"/>
      <c r="AL161" s="63"/>
      <c r="AN161" s="63"/>
      <c r="AO161" s="63"/>
      <c r="AQ161" s="63"/>
      <c r="AR161" s="63"/>
      <c r="AU161" s="111"/>
    </row>
    <row r="162" spans="3:47" s="62" customFormat="1" x14ac:dyDescent="0.3">
      <c r="C162" s="63"/>
      <c r="D162" s="67"/>
      <c r="E162" s="67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H162" s="63"/>
      <c r="AI162" s="63"/>
      <c r="AK162" s="63"/>
      <c r="AL162" s="63"/>
      <c r="AN162" s="63"/>
      <c r="AO162" s="63"/>
      <c r="AQ162" s="63"/>
      <c r="AR162" s="63"/>
      <c r="AU162" s="111"/>
    </row>
    <row r="163" spans="3:47" s="62" customFormat="1" x14ac:dyDescent="0.3">
      <c r="C163" s="63"/>
      <c r="D163" s="67"/>
      <c r="E163" s="67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H163" s="63"/>
      <c r="AI163" s="63"/>
      <c r="AK163" s="63"/>
      <c r="AL163" s="63"/>
      <c r="AN163" s="63"/>
      <c r="AO163" s="63"/>
      <c r="AQ163" s="63"/>
      <c r="AR163" s="63"/>
      <c r="AU163" s="111"/>
    </row>
    <row r="164" spans="3:47" s="62" customFormat="1" x14ac:dyDescent="0.3">
      <c r="C164" s="63"/>
      <c r="D164" s="67"/>
      <c r="E164" s="67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H164" s="63"/>
      <c r="AI164" s="63"/>
      <c r="AK164" s="63"/>
      <c r="AL164" s="63"/>
      <c r="AN164" s="63"/>
      <c r="AO164" s="63"/>
      <c r="AQ164" s="63"/>
      <c r="AR164" s="63"/>
      <c r="AU164" s="111"/>
    </row>
    <row r="165" spans="3:47" s="62" customFormat="1" x14ac:dyDescent="0.3">
      <c r="C165" s="63"/>
      <c r="D165" s="67"/>
      <c r="E165" s="67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H165" s="63"/>
      <c r="AI165" s="63"/>
      <c r="AK165" s="63"/>
      <c r="AL165" s="63"/>
      <c r="AN165" s="63"/>
      <c r="AO165" s="63"/>
      <c r="AQ165" s="63"/>
      <c r="AR165" s="63"/>
      <c r="AU165" s="111"/>
    </row>
    <row r="166" spans="3:47" s="62" customFormat="1" x14ac:dyDescent="0.3">
      <c r="C166" s="63"/>
      <c r="D166" s="67"/>
      <c r="E166" s="67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H166" s="63"/>
      <c r="AI166" s="63"/>
      <c r="AK166" s="63"/>
      <c r="AL166" s="63"/>
      <c r="AN166" s="63"/>
      <c r="AO166" s="63"/>
      <c r="AQ166" s="63"/>
      <c r="AR166" s="63"/>
      <c r="AU166" s="111"/>
    </row>
    <row r="167" spans="3:47" s="62" customFormat="1" x14ac:dyDescent="0.3">
      <c r="C167" s="63"/>
      <c r="D167" s="67"/>
      <c r="E167" s="67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H167" s="63"/>
      <c r="AI167" s="63"/>
      <c r="AK167" s="63"/>
      <c r="AL167" s="63"/>
      <c r="AN167" s="63"/>
      <c r="AO167" s="63"/>
      <c r="AQ167" s="63"/>
      <c r="AR167" s="63"/>
      <c r="AU167" s="111"/>
    </row>
    <row r="168" spans="3:47" s="62" customFormat="1" x14ac:dyDescent="0.3">
      <c r="C168" s="63"/>
      <c r="D168" s="67"/>
      <c r="E168" s="67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H168" s="63"/>
      <c r="AI168" s="63"/>
      <c r="AK168" s="63"/>
      <c r="AL168" s="63"/>
      <c r="AN168" s="63"/>
      <c r="AO168" s="63"/>
      <c r="AQ168" s="63"/>
      <c r="AR168" s="63"/>
      <c r="AU168" s="111"/>
    </row>
    <row r="169" spans="3:47" s="62" customFormat="1" x14ac:dyDescent="0.3">
      <c r="C169" s="63"/>
      <c r="D169" s="67"/>
      <c r="E169" s="67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H169" s="63"/>
      <c r="AI169" s="63"/>
      <c r="AK169" s="63"/>
      <c r="AL169" s="63"/>
      <c r="AN169" s="63"/>
      <c r="AO169" s="63"/>
      <c r="AQ169" s="63"/>
      <c r="AR169" s="63"/>
      <c r="AU169" s="111"/>
    </row>
    <row r="170" spans="3:47" s="62" customFormat="1" x14ac:dyDescent="0.3">
      <c r="C170" s="63"/>
      <c r="D170" s="67"/>
      <c r="E170" s="67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H170" s="63"/>
      <c r="AI170" s="63"/>
      <c r="AK170" s="63"/>
      <c r="AL170" s="63"/>
      <c r="AN170" s="63"/>
      <c r="AO170" s="63"/>
      <c r="AQ170" s="63"/>
      <c r="AR170" s="63"/>
      <c r="AU170" s="111"/>
    </row>
    <row r="171" spans="3:47" s="62" customFormat="1" x14ac:dyDescent="0.3">
      <c r="C171" s="63"/>
      <c r="D171" s="67"/>
      <c r="E171" s="67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H171" s="63"/>
      <c r="AI171" s="63"/>
      <c r="AK171" s="63"/>
      <c r="AL171" s="63"/>
      <c r="AN171" s="63"/>
      <c r="AO171" s="63"/>
      <c r="AQ171" s="63"/>
      <c r="AR171" s="63"/>
      <c r="AU171" s="111"/>
    </row>
    <row r="172" spans="3:47" s="62" customFormat="1" x14ac:dyDescent="0.3">
      <c r="C172" s="63"/>
      <c r="D172" s="67"/>
      <c r="E172" s="67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H172" s="63"/>
      <c r="AI172" s="63"/>
      <c r="AK172" s="63"/>
      <c r="AL172" s="63"/>
      <c r="AN172" s="63"/>
      <c r="AO172" s="63"/>
      <c r="AQ172" s="63"/>
      <c r="AR172" s="63"/>
      <c r="AU172" s="111"/>
    </row>
    <row r="173" spans="3:47" s="62" customFormat="1" x14ac:dyDescent="0.3">
      <c r="C173" s="63"/>
      <c r="D173" s="67"/>
      <c r="E173" s="67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H173" s="63"/>
      <c r="AI173" s="63"/>
      <c r="AK173" s="63"/>
      <c r="AL173" s="63"/>
      <c r="AN173" s="63"/>
      <c r="AO173" s="63"/>
      <c r="AQ173" s="63"/>
      <c r="AR173" s="63"/>
      <c r="AU173" s="111"/>
    </row>
    <row r="174" spans="3:47" s="62" customFormat="1" x14ac:dyDescent="0.3">
      <c r="C174" s="63"/>
      <c r="D174" s="67"/>
      <c r="E174" s="67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H174" s="63"/>
      <c r="AI174" s="63"/>
      <c r="AK174" s="63"/>
      <c r="AL174" s="63"/>
      <c r="AN174" s="63"/>
      <c r="AO174" s="63"/>
      <c r="AQ174" s="63"/>
      <c r="AR174" s="63"/>
      <c r="AU174" s="111"/>
    </row>
    <row r="175" spans="3:47" s="62" customFormat="1" x14ac:dyDescent="0.3">
      <c r="C175" s="63"/>
      <c r="D175" s="67"/>
      <c r="E175" s="67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H175" s="63"/>
      <c r="AI175" s="63"/>
      <c r="AK175" s="63"/>
      <c r="AL175" s="63"/>
      <c r="AN175" s="63"/>
      <c r="AO175" s="63"/>
      <c r="AQ175" s="63"/>
      <c r="AR175" s="63"/>
      <c r="AU175" s="111"/>
    </row>
    <row r="176" spans="3:47" s="62" customFormat="1" x14ac:dyDescent="0.3">
      <c r="C176" s="63"/>
      <c r="D176" s="67"/>
      <c r="E176" s="67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H176" s="63"/>
      <c r="AI176" s="63"/>
      <c r="AK176" s="63"/>
      <c r="AL176" s="63"/>
      <c r="AN176" s="63"/>
      <c r="AO176" s="63"/>
      <c r="AQ176" s="63"/>
      <c r="AR176" s="63"/>
      <c r="AU176" s="111"/>
    </row>
    <row r="177" spans="3:47" s="62" customFormat="1" x14ac:dyDescent="0.3">
      <c r="C177" s="63"/>
      <c r="D177" s="67"/>
      <c r="E177" s="67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H177" s="63"/>
      <c r="AI177" s="63"/>
      <c r="AK177" s="63"/>
      <c r="AL177" s="63"/>
      <c r="AN177" s="63"/>
      <c r="AO177" s="63"/>
      <c r="AQ177" s="63"/>
      <c r="AR177" s="63"/>
      <c r="AU177" s="111"/>
    </row>
    <row r="178" spans="3:47" s="62" customFormat="1" x14ac:dyDescent="0.3">
      <c r="C178" s="63"/>
      <c r="D178" s="67"/>
      <c r="E178" s="67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H178" s="63"/>
      <c r="AI178" s="63"/>
      <c r="AK178" s="63"/>
      <c r="AL178" s="63"/>
      <c r="AN178" s="63"/>
      <c r="AO178" s="63"/>
      <c r="AQ178" s="63"/>
      <c r="AR178" s="63"/>
      <c r="AU178" s="111"/>
    </row>
    <row r="179" spans="3:47" s="62" customFormat="1" x14ac:dyDescent="0.3">
      <c r="C179" s="63"/>
      <c r="D179" s="67"/>
      <c r="E179" s="67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H179" s="63"/>
      <c r="AI179" s="63"/>
      <c r="AK179" s="63"/>
      <c r="AL179" s="63"/>
      <c r="AN179" s="63"/>
      <c r="AO179" s="63"/>
      <c r="AQ179" s="63"/>
      <c r="AR179" s="63"/>
      <c r="AU179" s="111"/>
    </row>
    <row r="180" spans="3:47" s="62" customFormat="1" x14ac:dyDescent="0.3">
      <c r="C180" s="63"/>
      <c r="D180" s="67"/>
      <c r="E180" s="67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H180" s="63"/>
      <c r="AI180" s="63"/>
      <c r="AK180" s="63"/>
      <c r="AL180" s="63"/>
      <c r="AN180" s="63"/>
      <c r="AO180" s="63"/>
      <c r="AQ180" s="63"/>
      <c r="AR180" s="63"/>
      <c r="AU180" s="111"/>
    </row>
    <row r="181" spans="3:47" s="62" customFormat="1" x14ac:dyDescent="0.3">
      <c r="C181" s="63"/>
      <c r="D181" s="67"/>
      <c r="E181" s="67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H181" s="63"/>
      <c r="AI181" s="63"/>
      <c r="AK181" s="63"/>
      <c r="AL181" s="63"/>
      <c r="AN181" s="63"/>
      <c r="AO181" s="63"/>
      <c r="AQ181" s="63"/>
      <c r="AR181" s="63"/>
      <c r="AU181" s="111"/>
    </row>
    <row r="182" spans="3:47" s="62" customFormat="1" x14ac:dyDescent="0.3">
      <c r="C182" s="63"/>
      <c r="D182" s="67"/>
      <c r="E182" s="67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H182" s="63"/>
      <c r="AI182" s="63"/>
      <c r="AK182" s="63"/>
      <c r="AL182" s="63"/>
      <c r="AN182" s="63"/>
      <c r="AO182" s="63"/>
      <c r="AQ182" s="63"/>
      <c r="AR182" s="63"/>
      <c r="AU182" s="111"/>
    </row>
    <row r="183" spans="3:47" s="62" customFormat="1" x14ac:dyDescent="0.3">
      <c r="C183" s="63"/>
      <c r="D183" s="67"/>
      <c r="E183" s="67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H183" s="63"/>
      <c r="AI183" s="63"/>
      <c r="AK183" s="63"/>
      <c r="AL183" s="63"/>
      <c r="AN183" s="63"/>
      <c r="AO183" s="63"/>
      <c r="AQ183" s="63"/>
      <c r="AR183" s="63"/>
      <c r="AU183" s="111"/>
    </row>
    <row r="184" spans="3:47" s="62" customFormat="1" x14ac:dyDescent="0.3">
      <c r="C184" s="63"/>
      <c r="D184" s="67"/>
      <c r="E184" s="67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H184" s="63"/>
      <c r="AI184" s="63"/>
      <c r="AK184" s="63"/>
      <c r="AL184" s="63"/>
      <c r="AN184" s="63"/>
      <c r="AO184" s="63"/>
      <c r="AQ184" s="63"/>
      <c r="AR184" s="63"/>
      <c r="AU184" s="111"/>
    </row>
    <row r="185" spans="3:47" s="62" customFormat="1" x14ac:dyDescent="0.3">
      <c r="C185" s="63"/>
      <c r="D185" s="67"/>
      <c r="E185" s="67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H185" s="63"/>
      <c r="AI185" s="63"/>
      <c r="AK185" s="63"/>
      <c r="AL185" s="63"/>
      <c r="AN185" s="63"/>
      <c r="AO185" s="63"/>
      <c r="AQ185" s="63"/>
      <c r="AR185" s="63"/>
      <c r="AU185" s="111"/>
    </row>
    <row r="186" spans="3:47" s="62" customFormat="1" x14ac:dyDescent="0.3">
      <c r="C186" s="63"/>
      <c r="D186" s="67"/>
      <c r="E186" s="67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H186" s="63"/>
      <c r="AI186" s="63"/>
      <c r="AK186" s="63"/>
      <c r="AL186" s="63"/>
      <c r="AN186" s="63"/>
      <c r="AO186" s="63"/>
      <c r="AQ186" s="63"/>
      <c r="AR186" s="63"/>
      <c r="AU186" s="111"/>
    </row>
    <row r="187" spans="3:47" s="62" customFormat="1" x14ac:dyDescent="0.3">
      <c r="C187" s="63"/>
      <c r="D187" s="67"/>
      <c r="E187" s="67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H187" s="63"/>
      <c r="AI187" s="63"/>
      <c r="AK187" s="63"/>
      <c r="AL187" s="63"/>
      <c r="AN187" s="63"/>
      <c r="AO187" s="63"/>
      <c r="AQ187" s="63"/>
      <c r="AR187" s="63"/>
      <c r="AU187" s="111"/>
    </row>
    <row r="188" spans="3:47" s="62" customFormat="1" x14ac:dyDescent="0.3">
      <c r="C188" s="63"/>
      <c r="D188" s="67"/>
      <c r="E188" s="67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H188" s="63"/>
      <c r="AI188" s="63"/>
      <c r="AK188" s="63"/>
      <c r="AL188" s="63"/>
      <c r="AN188" s="63"/>
      <c r="AO188" s="63"/>
      <c r="AQ188" s="63"/>
      <c r="AR188" s="63"/>
      <c r="AU188" s="111"/>
    </row>
    <row r="189" spans="3:47" s="62" customFormat="1" x14ac:dyDescent="0.3">
      <c r="C189" s="63"/>
      <c r="D189" s="67"/>
      <c r="E189" s="67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H189" s="63"/>
      <c r="AI189" s="63"/>
      <c r="AK189" s="63"/>
      <c r="AL189" s="63"/>
      <c r="AN189" s="63"/>
      <c r="AO189" s="63"/>
      <c r="AQ189" s="63"/>
      <c r="AR189" s="63"/>
      <c r="AU189" s="111"/>
    </row>
    <row r="190" spans="3:47" s="62" customFormat="1" x14ac:dyDescent="0.3">
      <c r="C190" s="63"/>
      <c r="D190" s="67"/>
      <c r="E190" s="67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H190" s="63"/>
      <c r="AI190" s="63"/>
      <c r="AK190" s="63"/>
      <c r="AL190" s="63"/>
      <c r="AN190" s="63"/>
      <c r="AO190" s="63"/>
      <c r="AQ190" s="63"/>
      <c r="AR190" s="63"/>
      <c r="AU190" s="111"/>
    </row>
    <row r="191" spans="3:47" s="62" customFormat="1" x14ac:dyDescent="0.3">
      <c r="C191" s="63"/>
      <c r="D191" s="67"/>
      <c r="E191" s="67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H191" s="63"/>
      <c r="AI191" s="63"/>
      <c r="AK191" s="63"/>
      <c r="AL191" s="63"/>
      <c r="AN191" s="63"/>
      <c r="AO191" s="63"/>
      <c r="AQ191" s="63"/>
      <c r="AR191" s="63"/>
      <c r="AU191" s="111"/>
    </row>
    <row r="192" spans="3:47" s="62" customFormat="1" x14ac:dyDescent="0.3">
      <c r="C192" s="63"/>
      <c r="D192" s="67"/>
      <c r="E192" s="67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H192" s="63"/>
      <c r="AI192" s="63"/>
      <c r="AK192" s="63"/>
      <c r="AL192" s="63"/>
      <c r="AN192" s="63"/>
      <c r="AO192" s="63"/>
      <c r="AQ192" s="63"/>
      <c r="AR192" s="63"/>
      <c r="AU192" s="111"/>
    </row>
    <row r="193" spans="3:47" s="62" customFormat="1" x14ac:dyDescent="0.3">
      <c r="C193" s="63"/>
      <c r="D193" s="67"/>
      <c r="E193" s="67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H193" s="63"/>
      <c r="AI193" s="63"/>
      <c r="AK193" s="63"/>
      <c r="AL193" s="63"/>
      <c r="AN193" s="63"/>
      <c r="AO193" s="63"/>
      <c r="AQ193" s="63"/>
      <c r="AR193" s="63"/>
      <c r="AU193" s="111"/>
    </row>
    <row r="194" spans="3:47" s="62" customFormat="1" x14ac:dyDescent="0.3">
      <c r="C194" s="63"/>
      <c r="D194" s="67"/>
      <c r="E194" s="67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H194" s="63"/>
      <c r="AI194" s="63"/>
      <c r="AK194" s="63"/>
      <c r="AL194" s="63"/>
      <c r="AN194" s="63"/>
      <c r="AO194" s="63"/>
      <c r="AQ194" s="63"/>
      <c r="AR194" s="63"/>
      <c r="AU194" s="111"/>
    </row>
    <row r="195" spans="3:47" s="62" customFormat="1" x14ac:dyDescent="0.3">
      <c r="C195" s="63"/>
      <c r="D195" s="67"/>
      <c r="E195" s="67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H195" s="63"/>
      <c r="AI195" s="63"/>
      <c r="AK195" s="63"/>
      <c r="AL195" s="63"/>
      <c r="AN195" s="63"/>
      <c r="AO195" s="63"/>
      <c r="AQ195" s="63"/>
      <c r="AR195" s="63"/>
      <c r="AU195" s="111"/>
    </row>
    <row r="196" spans="3:47" s="62" customFormat="1" x14ac:dyDescent="0.3">
      <c r="C196" s="63"/>
      <c r="D196" s="67"/>
      <c r="E196" s="67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H196" s="63"/>
      <c r="AI196" s="63"/>
      <c r="AK196" s="63"/>
      <c r="AL196" s="63"/>
      <c r="AN196" s="63"/>
      <c r="AO196" s="63"/>
      <c r="AQ196" s="63"/>
      <c r="AR196" s="63"/>
      <c r="AU196" s="111"/>
    </row>
    <row r="197" spans="3:47" s="62" customFormat="1" x14ac:dyDescent="0.3">
      <c r="C197" s="63"/>
      <c r="D197" s="67"/>
      <c r="E197" s="67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H197" s="63"/>
      <c r="AI197" s="63"/>
      <c r="AK197" s="63"/>
      <c r="AL197" s="63"/>
      <c r="AN197" s="63"/>
      <c r="AO197" s="63"/>
      <c r="AQ197" s="63"/>
      <c r="AR197" s="63"/>
      <c r="AU197" s="111"/>
    </row>
    <row r="198" spans="3:47" s="62" customFormat="1" x14ac:dyDescent="0.3">
      <c r="C198" s="63"/>
      <c r="D198" s="67"/>
      <c r="E198" s="67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H198" s="63"/>
      <c r="AI198" s="63"/>
      <c r="AK198" s="63"/>
      <c r="AL198" s="63"/>
      <c r="AN198" s="63"/>
      <c r="AO198" s="63"/>
      <c r="AQ198" s="63"/>
      <c r="AR198" s="63"/>
      <c r="AU198" s="111"/>
    </row>
    <row r="199" spans="3:47" s="62" customFormat="1" x14ac:dyDescent="0.3">
      <c r="C199" s="63"/>
      <c r="D199" s="67"/>
      <c r="E199" s="67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H199" s="63"/>
      <c r="AI199" s="63"/>
      <c r="AK199" s="63"/>
      <c r="AL199" s="63"/>
      <c r="AN199" s="63"/>
      <c r="AO199" s="63"/>
      <c r="AQ199" s="63"/>
      <c r="AR199" s="63"/>
      <c r="AU199" s="111"/>
    </row>
    <row r="200" spans="3:47" s="62" customFormat="1" x14ac:dyDescent="0.3">
      <c r="C200" s="63"/>
      <c r="D200" s="67"/>
      <c r="E200" s="67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H200" s="63"/>
      <c r="AI200" s="63"/>
      <c r="AK200" s="63"/>
      <c r="AL200" s="63"/>
      <c r="AN200" s="63"/>
      <c r="AO200" s="63"/>
      <c r="AQ200" s="63"/>
      <c r="AR200" s="63"/>
      <c r="AU200" s="111"/>
    </row>
    <row r="201" spans="3:47" s="62" customFormat="1" x14ac:dyDescent="0.3">
      <c r="C201" s="63"/>
      <c r="D201" s="67"/>
      <c r="E201" s="67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H201" s="63"/>
      <c r="AI201" s="63"/>
      <c r="AK201" s="63"/>
      <c r="AL201" s="63"/>
      <c r="AN201" s="63"/>
      <c r="AO201" s="63"/>
      <c r="AQ201" s="63"/>
      <c r="AR201" s="63"/>
      <c r="AU201" s="111"/>
    </row>
    <row r="202" spans="3:47" s="62" customFormat="1" x14ac:dyDescent="0.3">
      <c r="C202" s="63"/>
      <c r="D202" s="67"/>
      <c r="E202" s="67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H202" s="63"/>
      <c r="AI202" s="63"/>
      <c r="AK202" s="63"/>
      <c r="AL202" s="63"/>
      <c r="AN202" s="63"/>
      <c r="AO202" s="63"/>
      <c r="AQ202" s="63"/>
      <c r="AR202" s="63"/>
      <c r="AU202" s="111"/>
    </row>
    <row r="203" spans="3:47" s="62" customFormat="1" x14ac:dyDescent="0.3">
      <c r="C203" s="63"/>
      <c r="D203" s="67"/>
      <c r="E203" s="67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H203" s="63"/>
      <c r="AI203" s="63"/>
      <c r="AK203" s="63"/>
      <c r="AL203" s="63"/>
      <c r="AN203" s="63"/>
      <c r="AO203" s="63"/>
      <c r="AQ203" s="63"/>
      <c r="AR203" s="63"/>
      <c r="AU203" s="111"/>
    </row>
    <row r="204" spans="3:47" s="62" customFormat="1" x14ac:dyDescent="0.3">
      <c r="C204" s="63"/>
      <c r="D204" s="67"/>
      <c r="E204" s="67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H204" s="63"/>
      <c r="AI204" s="63"/>
      <c r="AK204" s="63"/>
      <c r="AL204" s="63"/>
      <c r="AN204" s="63"/>
      <c r="AO204" s="63"/>
      <c r="AQ204" s="63"/>
      <c r="AR204" s="63"/>
      <c r="AU204" s="111"/>
    </row>
    <row r="205" spans="3:47" s="62" customFormat="1" x14ac:dyDescent="0.3">
      <c r="C205" s="63"/>
      <c r="D205" s="67"/>
      <c r="E205" s="67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H205" s="63"/>
      <c r="AI205" s="63"/>
      <c r="AK205" s="63"/>
      <c r="AL205" s="63"/>
      <c r="AN205" s="63"/>
      <c r="AO205" s="63"/>
      <c r="AQ205" s="63"/>
      <c r="AR205" s="63"/>
      <c r="AU205" s="111"/>
    </row>
    <row r="206" spans="3:47" s="62" customFormat="1" x14ac:dyDescent="0.3">
      <c r="C206" s="63"/>
      <c r="D206" s="67"/>
      <c r="E206" s="67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H206" s="63"/>
      <c r="AI206" s="63"/>
      <c r="AK206" s="63"/>
      <c r="AL206" s="63"/>
      <c r="AN206" s="63"/>
      <c r="AO206" s="63"/>
      <c r="AQ206" s="63"/>
      <c r="AR206" s="63"/>
      <c r="AU206" s="111"/>
    </row>
    <row r="207" spans="3:47" s="62" customFormat="1" x14ac:dyDescent="0.3">
      <c r="C207" s="63"/>
      <c r="D207" s="67"/>
      <c r="E207" s="67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H207" s="63"/>
      <c r="AI207" s="63"/>
      <c r="AK207" s="63"/>
      <c r="AL207" s="63"/>
      <c r="AN207" s="63"/>
      <c r="AO207" s="63"/>
      <c r="AQ207" s="63"/>
      <c r="AR207" s="63"/>
      <c r="AU207" s="111"/>
    </row>
    <row r="208" spans="3:47" s="62" customFormat="1" x14ac:dyDescent="0.3">
      <c r="C208" s="63"/>
      <c r="D208" s="67"/>
      <c r="E208" s="67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H208" s="63"/>
      <c r="AI208" s="63"/>
      <c r="AK208" s="63"/>
      <c r="AL208" s="63"/>
      <c r="AN208" s="63"/>
      <c r="AO208" s="63"/>
      <c r="AQ208" s="63"/>
      <c r="AR208" s="63"/>
      <c r="AU208" s="111"/>
    </row>
    <row r="209" spans="3:47" s="62" customFormat="1" x14ac:dyDescent="0.3">
      <c r="C209" s="63"/>
      <c r="D209" s="67"/>
      <c r="E209" s="67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H209" s="63"/>
      <c r="AI209" s="63"/>
      <c r="AK209" s="63"/>
      <c r="AL209" s="63"/>
      <c r="AN209" s="63"/>
      <c r="AO209" s="63"/>
      <c r="AQ209" s="63"/>
      <c r="AR209" s="63"/>
      <c r="AU209" s="111"/>
    </row>
    <row r="210" spans="3:47" s="62" customFormat="1" x14ac:dyDescent="0.3">
      <c r="C210" s="63"/>
      <c r="D210" s="67"/>
      <c r="E210" s="67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H210" s="63"/>
      <c r="AI210" s="63"/>
      <c r="AK210" s="63"/>
      <c r="AL210" s="63"/>
      <c r="AN210" s="63"/>
      <c r="AO210" s="63"/>
      <c r="AQ210" s="63"/>
      <c r="AR210" s="63"/>
      <c r="AU210" s="111"/>
    </row>
    <row r="211" spans="3:47" s="62" customFormat="1" x14ac:dyDescent="0.3">
      <c r="C211" s="63"/>
      <c r="D211" s="67"/>
      <c r="E211" s="67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H211" s="63"/>
      <c r="AI211" s="63"/>
      <c r="AK211" s="63"/>
      <c r="AL211" s="63"/>
      <c r="AN211" s="63"/>
      <c r="AO211" s="63"/>
      <c r="AQ211" s="63"/>
      <c r="AR211" s="63"/>
      <c r="AU211" s="111"/>
    </row>
    <row r="212" spans="3:47" s="62" customFormat="1" x14ac:dyDescent="0.3">
      <c r="C212" s="63"/>
      <c r="D212" s="67"/>
      <c r="E212" s="67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H212" s="63"/>
      <c r="AI212" s="63"/>
      <c r="AK212" s="63"/>
      <c r="AL212" s="63"/>
      <c r="AN212" s="63"/>
      <c r="AO212" s="63"/>
      <c r="AQ212" s="63"/>
      <c r="AR212" s="63"/>
      <c r="AU212" s="111"/>
    </row>
    <row r="213" spans="3:47" s="62" customFormat="1" x14ac:dyDescent="0.3">
      <c r="C213" s="63"/>
      <c r="D213" s="67"/>
      <c r="E213" s="67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H213" s="63"/>
      <c r="AI213" s="63"/>
      <c r="AK213" s="63"/>
      <c r="AL213" s="63"/>
      <c r="AN213" s="63"/>
      <c r="AO213" s="63"/>
      <c r="AQ213" s="63"/>
      <c r="AR213" s="63"/>
      <c r="AU213" s="111"/>
    </row>
    <row r="214" spans="3:47" s="62" customFormat="1" x14ac:dyDescent="0.3">
      <c r="C214" s="63"/>
      <c r="D214" s="67"/>
      <c r="E214" s="67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H214" s="63"/>
      <c r="AI214" s="63"/>
      <c r="AK214" s="63"/>
      <c r="AL214" s="63"/>
      <c r="AN214" s="63"/>
      <c r="AO214" s="63"/>
      <c r="AQ214" s="63"/>
      <c r="AR214" s="63"/>
      <c r="AU214" s="111"/>
    </row>
    <row r="215" spans="3:47" s="62" customFormat="1" x14ac:dyDescent="0.3">
      <c r="C215" s="63"/>
      <c r="D215" s="67"/>
      <c r="E215" s="67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H215" s="63"/>
      <c r="AI215" s="63"/>
      <c r="AK215" s="63"/>
      <c r="AL215" s="63"/>
      <c r="AN215" s="63"/>
      <c r="AO215" s="63"/>
      <c r="AQ215" s="63"/>
      <c r="AR215" s="63"/>
      <c r="AU215" s="111"/>
    </row>
    <row r="216" spans="3:47" s="62" customFormat="1" x14ac:dyDescent="0.3">
      <c r="C216" s="63"/>
      <c r="D216" s="67"/>
      <c r="E216" s="67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H216" s="63"/>
      <c r="AI216" s="63"/>
      <c r="AK216" s="63"/>
      <c r="AL216" s="63"/>
      <c r="AN216" s="63"/>
      <c r="AO216" s="63"/>
      <c r="AQ216" s="63"/>
      <c r="AR216" s="63"/>
      <c r="AU216" s="111"/>
    </row>
    <row r="217" spans="3:47" s="62" customFormat="1" x14ac:dyDescent="0.3">
      <c r="C217" s="63"/>
      <c r="D217" s="67"/>
      <c r="E217" s="67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H217" s="63"/>
      <c r="AI217" s="63"/>
      <c r="AK217" s="63"/>
      <c r="AL217" s="63"/>
      <c r="AN217" s="63"/>
      <c r="AO217" s="63"/>
      <c r="AQ217" s="63"/>
      <c r="AR217" s="63"/>
      <c r="AU217" s="111"/>
    </row>
    <row r="218" spans="3:47" s="62" customFormat="1" x14ac:dyDescent="0.3">
      <c r="C218" s="63"/>
      <c r="D218" s="67"/>
      <c r="E218" s="67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H218" s="63"/>
      <c r="AI218" s="63"/>
      <c r="AK218" s="63"/>
      <c r="AL218" s="63"/>
      <c r="AN218" s="63"/>
      <c r="AO218" s="63"/>
      <c r="AQ218" s="63"/>
      <c r="AR218" s="63"/>
      <c r="AU218" s="111"/>
    </row>
    <row r="219" spans="3:47" s="62" customFormat="1" x14ac:dyDescent="0.3">
      <c r="C219" s="63"/>
      <c r="D219" s="67"/>
      <c r="E219" s="67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H219" s="63"/>
      <c r="AI219" s="63"/>
      <c r="AK219" s="63"/>
      <c r="AL219" s="63"/>
      <c r="AN219" s="63"/>
      <c r="AO219" s="63"/>
      <c r="AQ219" s="63"/>
      <c r="AR219" s="63"/>
      <c r="AU219" s="111"/>
    </row>
    <row r="220" spans="3:47" s="62" customFormat="1" x14ac:dyDescent="0.3">
      <c r="C220" s="63"/>
      <c r="D220" s="67"/>
      <c r="E220" s="67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H220" s="63"/>
      <c r="AI220" s="63"/>
      <c r="AK220" s="63"/>
      <c r="AL220" s="63"/>
      <c r="AN220" s="63"/>
      <c r="AO220" s="63"/>
      <c r="AQ220" s="63"/>
      <c r="AR220" s="63"/>
      <c r="AU220" s="111"/>
    </row>
    <row r="221" spans="3:47" s="62" customFormat="1" x14ac:dyDescent="0.3">
      <c r="C221" s="63"/>
      <c r="D221" s="67"/>
      <c r="E221" s="67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H221" s="63"/>
      <c r="AI221" s="63"/>
      <c r="AK221" s="63"/>
      <c r="AL221" s="63"/>
      <c r="AN221" s="63"/>
      <c r="AO221" s="63"/>
      <c r="AQ221" s="63"/>
      <c r="AR221" s="63"/>
      <c r="AU221" s="111"/>
    </row>
    <row r="222" spans="3:47" s="62" customFormat="1" x14ac:dyDescent="0.3">
      <c r="C222" s="63"/>
      <c r="D222" s="67"/>
      <c r="E222" s="67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H222" s="63"/>
      <c r="AI222" s="63"/>
      <c r="AK222" s="63"/>
      <c r="AL222" s="63"/>
      <c r="AN222" s="63"/>
      <c r="AO222" s="63"/>
      <c r="AQ222" s="63"/>
      <c r="AR222" s="63"/>
      <c r="AU222" s="111"/>
    </row>
    <row r="223" spans="3:47" s="62" customFormat="1" x14ac:dyDescent="0.3">
      <c r="C223" s="63"/>
      <c r="D223" s="67"/>
      <c r="E223" s="67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H223" s="63"/>
      <c r="AI223" s="63"/>
      <c r="AK223" s="63"/>
      <c r="AL223" s="63"/>
      <c r="AN223" s="63"/>
      <c r="AO223" s="63"/>
      <c r="AQ223" s="63"/>
      <c r="AR223" s="63"/>
      <c r="AU223" s="111"/>
    </row>
    <row r="224" spans="3:47" s="62" customFormat="1" x14ac:dyDescent="0.3">
      <c r="C224" s="63"/>
      <c r="D224" s="67"/>
      <c r="E224" s="67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H224" s="63"/>
      <c r="AI224" s="63"/>
      <c r="AK224" s="63"/>
      <c r="AL224" s="63"/>
      <c r="AN224" s="63"/>
      <c r="AO224" s="63"/>
      <c r="AQ224" s="63"/>
      <c r="AR224" s="63"/>
      <c r="AU224" s="111"/>
    </row>
    <row r="225" spans="3:47" s="62" customFormat="1" x14ac:dyDescent="0.3">
      <c r="C225" s="63"/>
      <c r="D225" s="67"/>
      <c r="E225" s="67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H225" s="63"/>
      <c r="AI225" s="63"/>
      <c r="AK225" s="63"/>
      <c r="AL225" s="63"/>
      <c r="AN225" s="63"/>
      <c r="AO225" s="63"/>
      <c r="AQ225" s="63"/>
      <c r="AR225" s="63"/>
      <c r="AU225" s="111"/>
    </row>
    <row r="226" spans="3:47" s="62" customFormat="1" x14ac:dyDescent="0.3">
      <c r="C226" s="63"/>
      <c r="D226" s="67"/>
      <c r="E226" s="67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H226" s="63"/>
      <c r="AI226" s="63"/>
      <c r="AK226" s="63"/>
      <c r="AL226" s="63"/>
      <c r="AN226" s="63"/>
      <c r="AO226" s="63"/>
      <c r="AQ226" s="63"/>
      <c r="AR226" s="63"/>
      <c r="AU226" s="111"/>
    </row>
    <row r="227" spans="3:47" s="62" customFormat="1" x14ac:dyDescent="0.3">
      <c r="C227" s="63"/>
      <c r="D227" s="67"/>
      <c r="E227" s="67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H227" s="63"/>
      <c r="AI227" s="63"/>
      <c r="AK227" s="63"/>
      <c r="AL227" s="63"/>
      <c r="AN227" s="63"/>
      <c r="AO227" s="63"/>
      <c r="AQ227" s="63"/>
      <c r="AR227" s="63"/>
      <c r="AU227" s="111"/>
    </row>
    <row r="228" spans="3:47" s="62" customFormat="1" x14ac:dyDescent="0.3">
      <c r="C228" s="63"/>
      <c r="D228" s="67"/>
      <c r="E228" s="67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H228" s="63"/>
      <c r="AI228" s="63"/>
      <c r="AK228" s="63"/>
      <c r="AL228" s="63"/>
      <c r="AN228" s="63"/>
      <c r="AO228" s="63"/>
      <c r="AQ228" s="63"/>
      <c r="AR228" s="63"/>
      <c r="AU228" s="111"/>
    </row>
    <row r="229" spans="3:47" s="62" customFormat="1" x14ac:dyDescent="0.3">
      <c r="C229" s="63"/>
      <c r="D229" s="67"/>
      <c r="E229" s="67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H229" s="63"/>
      <c r="AI229" s="63"/>
      <c r="AK229" s="63"/>
      <c r="AL229" s="63"/>
      <c r="AN229" s="63"/>
      <c r="AO229" s="63"/>
      <c r="AQ229" s="63"/>
      <c r="AR229" s="63"/>
      <c r="AU229" s="111"/>
    </row>
    <row r="230" spans="3:47" s="62" customFormat="1" x14ac:dyDescent="0.3">
      <c r="C230" s="63"/>
      <c r="D230" s="67"/>
      <c r="E230" s="67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H230" s="63"/>
      <c r="AI230" s="63"/>
      <c r="AK230" s="63"/>
      <c r="AL230" s="63"/>
      <c r="AN230" s="63"/>
      <c r="AO230" s="63"/>
      <c r="AQ230" s="63"/>
      <c r="AR230" s="63"/>
      <c r="AU230" s="111"/>
    </row>
    <row r="231" spans="3:47" s="62" customFormat="1" x14ac:dyDescent="0.3">
      <c r="C231" s="63"/>
      <c r="D231" s="67"/>
      <c r="E231" s="67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H231" s="63"/>
      <c r="AI231" s="63"/>
      <c r="AK231" s="63"/>
      <c r="AL231" s="63"/>
      <c r="AN231" s="63"/>
      <c r="AO231" s="63"/>
      <c r="AQ231" s="63"/>
      <c r="AR231" s="63"/>
      <c r="AU231" s="111"/>
    </row>
    <row r="232" spans="3:47" s="62" customFormat="1" x14ac:dyDescent="0.3">
      <c r="C232" s="63"/>
      <c r="D232" s="67"/>
      <c r="E232" s="67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H232" s="63"/>
      <c r="AI232" s="63"/>
      <c r="AK232" s="63"/>
      <c r="AL232" s="63"/>
      <c r="AN232" s="63"/>
      <c r="AO232" s="63"/>
      <c r="AQ232" s="63"/>
      <c r="AR232" s="63"/>
      <c r="AU232" s="111"/>
    </row>
    <row r="233" spans="3:47" s="62" customFormat="1" x14ac:dyDescent="0.3">
      <c r="C233" s="63"/>
      <c r="D233" s="67"/>
      <c r="E233" s="67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H233" s="63"/>
      <c r="AI233" s="63"/>
      <c r="AK233" s="63"/>
      <c r="AL233" s="63"/>
      <c r="AN233" s="63"/>
      <c r="AO233" s="63"/>
      <c r="AQ233" s="63"/>
      <c r="AR233" s="63"/>
      <c r="AU233" s="111"/>
    </row>
    <row r="234" spans="3:47" s="62" customFormat="1" x14ac:dyDescent="0.3">
      <c r="C234" s="63"/>
      <c r="D234" s="67"/>
      <c r="E234" s="67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H234" s="63"/>
      <c r="AI234" s="63"/>
      <c r="AK234" s="63"/>
      <c r="AL234" s="63"/>
      <c r="AN234" s="63"/>
      <c r="AO234" s="63"/>
      <c r="AQ234" s="63"/>
      <c r="AR234" s="63"/>
      <c r="AU234" s="111"/>
    </row>
    <row r="235" spans="3:47" s="62" customFormat="1" x14ac:dyDescent="0.3">
      <c r="C235" s="63"/>
      <c r="D235" s="67"/>
      <c r="E235" s="67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H235" s="63"/>
      <c r="AI235" s="63"/>
      <c r="AK235" s="63"/>
      <c r="AL235" s="63"/>
      <c r="AN235" s="63"/>
      <c r="AO235" s="63"/>
      <c r="AQ235" s="63"/>
      <c r="AR235" s="63"/>
      <c r="AU235" s="111"/>
    </row>
    <row r="236" spans="3:47" s="62" customFormat="1" x14ac:dyDescent="0.3">
      <c r="C236" s="63"/>
      <c r="D236" s="67"/>
      <c r="E236" s="67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H236" s="63"/>
      <c r="AI236" s="63"/>
      <c r="AK236" s="63"/>
      <c r="AL236" s="63"/>
      <c r="AN236" s="63"/>
      <c r="AO236" s="63"/>
      <c r="AQ236" s="63"/>
      <c r="AR236" s="63"/>
      <c r="AU236" s="111"/>
    </row>
    <row r="237" spans="3:47" s="62" customFormat="1" x14ac:dyDescent="0.3">
      <c r="C237" s="63"/>
      <c r="D237" s="67"/>
      <c r="E237" s="67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H237" s="63"/>
      <c r="AI237" s="63"/>
      <c r="AK237" s="63"/>
      <c r="AL237" s="63"/>
      <c r="AN237" s="63"/>
      <c r="AO237" s="63"/>
      <c r="AQ237" s="63"/>
      <c r="AR237" s="63"/>
      <c r="AU237" s="111"/>
    </row>
    <row r="238" spans="3:47" s="62" customFormat="1" x14ac:dyDescent="0.3">
      <c r="C238" s="63"/>
      <c r="D238" s="67"/>
      <c r="E238" s="67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H238" s="63"/>
      <c r="AI238" s="63"/>
      <c r="AK238" s="63"/>
      <c r="AL238" s="63"/>
      <c r="AN238" s="63"/>
      <c r="AO238" s="63"/>
      <c r="AQ238" s="63"/>
      <c r="AR238" s="63"/>
      <c r="AU238" s="111"/>
    </row>
    <row r="239" spans="3:47" s="62" customFormat="1" x14ac:dyDescent="0.3">
      <c r="C239" s="63"/>
      <c r="D239" s="67"/>
      <c r="E239" s="67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H239" s="63"/>
      <c r="AI239" s="63"/>
      <c r="AK239" s="63"/>
      <c r="AL239" s="63"/>
      <c r="AN239" s="63"/>
      <c r="AO239" s="63"/>
      <c r="AQ239" s="63"/>
      <c r="AR239" s="63"/>
      <c r="AU239" s="111"/>
    </row>
    <row r="240" spans="3:47" s="62" customFormat="1" x14ac:dyDescent="0.3">
      <c r="C240" s="63"/>
      <c r="D240" s="67"/>
      <c r="E240" s="67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H240" s="63"/>
      <c r="AI240" s="63"/>
      <c r="AK240" s="63"/>
      <c r="AL240" s="63"/>
      <c r="AN240" s="63"/>
      <c r="AO240" s="63"/>
      <c r="AQ240" s="63"/>
      <c r="AR240" s="63"/>
      <c r="AU240" s="111"/>
    </row>
    <row r="241" spans="3:47" s="62" customFormat="1" x14ac:dyDescent="0.3">
      <c r="C241" s="63"/>
      <c r="D241" s="67"/>
      <c r="E241" s="67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H241" s="63"/>
      <c r="AI241" s="63"/>
      <c r="AK241" s="63"/>
      <c r="AL241" s="63"/>
      <c r="AN241" s="63"/>
      <c r="AO241" s="63"/>
      <c r="AQ241" s="63"/>
      <c r="AR241" s="63"/>
      <c r="AU241" s="111"/>
    </row>
    <row r="242" spans="3:47" s="62" customFormat="1" x14ac:dyDescent="0.3">
      <c r="C242" s="63"/>
      <c r="D242" s="67"/>
      <c r="E242" s="67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H242" s="63"/>
      <c r="AI242" s="63"/>
      <c r="AK242" s="63"/>
      <c r="AL242" s="63"/>
      <c r="AN242" s="63"/>
      <c r="AO242" s="63"/>
      <c r="AQ242" s="63"/>
      <c r="AR242" s="63"/>
      <c r="AU242" s="111"/>
    </row>
    <row r="243" spans="3:47" s="62" customFormat="1" x14ac:dyDescent="0.3">
      <c r="C243" s="63"/>
      <c r="D243" s="67"/>
      <c r="E243" s="67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H243" s="63"/>
      <c r="AI243" s="63"/>
      <c r="AK243" s="63"/>
      <c r="AL243" s="63"/>
      <c r="AN243" s="63"/>
      <c r="AO243" s="63"/>
      <c r="AQ243" s="63"/>
      <c r="AR243" s="63"/>
      <c r="AU243" s="111"/>
    </row>
    <row r="244" spans="3:47" s="62" customFormat="1" x14ac:dyDescent="0.3">
      <c r="C244" s="63"/>
      <c r="D244" s="67"/>
      <c r="E244" s="67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H244" s="63"/>
      <c r="AI244" s="63"/>
      <c r="AK244" s="63"/>
      <c r="AL244" s="63"/>
      <c r="AN244" s="63"/>
      <c r="AO244" s="63"/>
      <c r="AQ244" s="63"/>
      <c r="AR244" s="63"/>
      <c r="AU244" s="111"/>
    </row>
    <row r="245" spans="3:47" s="62" customFormat="1" x14ac:dyDescent="0.3">
      <c r="C245" s="63"/>
      <c r="D245" s="67"/>
      <c r="E245" s="67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H245" s="63"/>
      <c r="AI245" s="63"/>
      <c r="AK245" s="63"/>
      <c r="AL245" s="63"/>
      <c r="AN245" s="63"/>
      <c r="AO245" s="63"/>
      <c r="AQ245" s="63"/>
      <c r="AR245" s="63"/>
      <c r="AU245" s="111"/>
    </row>
    <row r="246" spans="3:47" s="62" customFormat="1" x14ac:dyDescent="0.3">
      <c r="C246" s="63"/>
      <c r="D246" s="67"/>
      <c r="E246" s="67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H246" s="63"/>
      <c r="AI246" s="63"/>
      <c r="AK246" s="63"/>
      <c r="AL246" s="63"/>
      <c r="AN246" s="63"/>
      <c r="AO246" s="63"/>
      <c r="AQ246" s="63"/>
      <c r="AR246" s="63"/>
      <c r="AU246" s="111"/>
    </row>
    <row r="247" spans="3:47" s="62" customFormat="1" x14ac:dyDescent="0.3">
      <c r="C247" s="63"/>
      <c r="D247" s="67"/>
      <c r="E247" s="67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H247" s="63"/>
      <c r="AI247" s="63"/>
      <c r="AK247" s="63"/>
      <c r="AL247" s="63"/>
      <c r="AN247" s="63"/>
      <c r="AO247" s="63"/>
      <c r="AQ247" s="63"/>
      <c r="AR247" s="63"/>
      <c r="AU247" s="111"/>
    </row>
    <row r="248" spans="3:47" s="62" customFormat="1" x14ac:dyDescent="0.3">
      <c r="C248" s="63"/>
      <c r="D248" s="67"/>
      <c r="E248" s="67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H248" s="63"/>
      <c r="AI248" s="63"/>
      <c r="AK248" s="63"/>
      <c r="AL248" s="63"/>
      <c r="AN248" s="63"/>
      <c r="AO248" s="63"/>
      <c r="AQ248" s="63"/>
      <c r="AR248" s="63"/>
      <c r="AU248" s="111"/>
    </row>
    <row r="249" spans="3:47" s="62" customFormat="1" x14ac:dyDescent="0.3">
      <c r="C249" s="63"/>
      <c r="D249" s="67"/>
      <c r="E249" s="67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H249" s="63"/>
      <c r="AI249" s="63"/>
      <c r="AK249" s="63"/>
      <c r="AL249" s="63"/>
      <c r="AN249" s="63"/>
      <c r="AO249" s="63"/>
      <c r="AQ249" s="63"/>
      <c r="AR249" s="63"/>
      <c r="AU249" s="111"/>
    </row>
    <row r="250" spans="3:47" s="62" customFormat="1" x14ac:dyDescent="0.3">
      <c r="C250" s="63"/>
      <c r="D250" s="67"/>
      <c r="E250" s="67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H250" s="63"/>
      <c r="AI250" s="63"/>
      <c r="AK250" s="63"/>
      <c r="AL250" s="63"/>
      <c r="AN250" s="63"/>
      <c r="AO250" s="63"/>
      <c r="AQ250" s="63"/>
      <c r="AR250" s="63"/>
      <c r="AU250" s="111"/>
    </row>
    <row r="251" spans="3:47" s="62" customFormat="1" x14ac:dyDescent="0.3">
      <c r="C251" s="63"/>
      <c r="D251" s="67"/>
      <c r="E251" s="67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H251" s="63"/>
      <c r="AI251" s="63"/>
      <c r="AK251" s="63"/>
      <c r="AL251" s="63"/>
      <c r="AN251" s="63"/>
      <c r="AO251" s="63"/>
      <c r="AQ251" s="63"/>
      <c r="AR251" s="63"/>
      <c r="AU251" s="111"/>
    </row>
    <row r="252" spans="3:47" s="62" customFormat="1" x14ac:dyDescent="0.3">
      <c r="C252" s="63"/>
      <c r="D252" s="67"/>
      <c r="E252" s="67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H252" s="63"/>
      <c r="AI252" s="63"/>
      <c r="AK252" s="63"/>
      <c r="AL252" s="63"/>
      <c r="AN252" s="63"/>
      <c r="AO252" s="63"/>
      <c r="AQ252" s="63"/>
      <c r="AR252" s="63"/>
      <c r="AU252" s="111"/>
    </row>
    <row r="253" spans="3:47" s="62" customFormat="1" x14ac:dyDescent="0.3">
      <c r="C253" s="63"/>
      <c r="D253" s="67"/>
      <c r="E253" s="67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H253" s="63"/>
      <c r="AI253" s="63"/>
      <c r="AK253" s="63"/>
      <c r="AL253" s="63"/>
      <c r="AN253" s="63"/>
      <c r="AO253" s="63"/>
      <c r="AQ253" s="63"/>
      <c r="AR253" s="63"/>
      <c r="AU253" s="111"/>
    </row>
    <row r="254" spans="3:47" s="62" customFormat="1" x14ac:dyDescent="0.3">
      <c r="C254" s="63"/>
      <c r="D254" s="67"/>
      <c r="E254" s="67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H254" s="63"/>
      <c r="AI254" s="63"/>
      <c r="AK254" s="63"/>
      <c r="AL254" s="63"/>
      <c r="AN254" s="63"/>
      <c r="AO254" s="63"/>
      <c r="AQ254" s="63"/>
      <c r="AR254" s="63"/>
      <c r="AU254" s="111"/>
    </row>
    <row r="255" spans="3:47" s="62" customFormat="1" x14ac:dyDescent="0.3">
      <c r="C255" s="63"/>
      <c r="D255" s="67"/>
      <c r="E255" s="67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H255" s="63"/>
      <c r="AI255" s="63"/>
      <c r="AK255" s="63"/>
      <c r="AL255" s="63"/>
      <c r="AN255" s="63"/>
      <c r="AO255" s="63"/>
      <c r="AQ255" s="63"/>
      <c r="AR255" s="63"/>
      <c r="AU255" s="111"/>
    </row>
    <row r="256" spans="3:47" s="62" customFormat="1" x14ac:dyDescent="0.3">
      <c r="C256" s="63"/>
      <c r="D256" s="67"/>
      <c r="E256" s="67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H256" s="63"/>
      <c r="AI256" s="63"/>
      <c r="AK256" s="63"/>
      <c r="AL256" s="63"/>
      <c r="AN256" s="63"/>
      <c r="AO256" s="63"/>
      <c r="AQ256" s="63"/>
      <c r="AR256" s="63"/>
      <c r="AU256" s="111"/>
    </row>
    <row r="257" spans="3:47" s="62" customFormat="1" x14ac:dyDescent="0.3">
      <c r="C257" s="63"/>
      <c r="D257" s="67"/>
      <c r="E257" s="67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H257" s="63"/>
      <c r="AI257" s="63"/>
      <c r="AK257" s="63"/>
      <c r="AL257" s="63"/>
      <c r="AN257" s="63"/>
      <c r="AO257" s="63"/>
      <c r="AQ257" s="63"/>
      <c r="AR257" s="63"/>
      <c r="AU257" s="111"/>
    </row>
    <row r="258" spans="3:47" s="62" customFormat="1" x14ac:dyDescent="0.3">
      <c r="C258" s="63"/>
      <c r="D258" s="67"/>
      <c r="E258" s="67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H258" s="63"/>
      <c r="AI258" s="63"/>
      <c r="AK258" s="63"/>
      <c r="AL258" s="63"/>
      <c r="AN258" s="63"/>
      <c r="AO258" s="63"/>
      <c r="AQ258" s="63"/>
      <c r="AR258" s="63"/>
      <c r="AU258" s="111"/>
    </row>
    <row r="259" spans="3:47" s="62" customFormat="1" x14ac:dyDescent="0.3">
      <c r="C259" s="63"/>
      <c r="D259" s="67"/>
      <c r="E259" s="67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H259" s="63"/>
      <c r="AI259" s="63"/>
      <c r="AK259" s="63"/>
      <c r="AL259" s="63"/>
      <c r="AN259" s="63"/>
      <c r="AO259" s="63"/>
      <c r="AQ259" s="63"/>
      <c r="AR259" s="63"/>
      <c r="AU259" s="111"/>
    </row>
    <row r="260" spans="3:47" s="62" customFormat="1" x14ac:dyDescent="0.3">
      <c r="C260" s="63"/>
      <c r="D260" s="67"/>
      <c r="E260" s="67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H260" s="63"/>
      <c r="AI260" s="63"/>
      <c r="AK260" s="63"/>
      <c r="AL260" s="63"/>
      <c r="AN260" s="63"/>
      <c r="AO260" s="63"/>
      <c r="AQ260" s="63"/>
      <c r="AR260" s="63"/>
      <c r="AU260" s="111"/>
    </row>
    <row r="261" spans="3:47" s="62" customFormat="1" x14ac:dyDescent="0.3">
      <c r="C261" s="63"/>
      <c r="D261" s="67"/>
      <c r="E261" s="67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H261" s="63"/>
      <c r="AI261" s="63"/>
      <c r="AK261" s="63"/>
      <c r="AL261" s="63"/>
      <c r="AN261" s="63"/>
      <c r="AO261" s="63"/>
      <c r="AQ261" s="63"/>
      <c r="AR261" s="63"/>
      <c r="AU261" s="111"/>
    </row>
    <row r="262" spans="3:47" s="62" customFormat="1" x14ac:dyDescent="0.3">
      <c r="C262" s="63"/>
      <c r="D262" s="67"/>
      <c r="E262" s="67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H262" s="63"/>
      <c r="AI262" s="63"/>
      <c r="AK262" s="63"/>
      <c r="AL262" s="63"/>
      <c r="AN262" s="63"/>
      <c r="AO262" s="63"/>
      <c r="AQ262" s="63"/>
      <c r="AR262" s="63"/>
      <c r="AU262" s="111"/>
    </row>
    <row r="263" spans="3:47" s="62" customFormat="1" x14ac:dyDescent="0.3">
      <c r="C263" s="63"/>
      <c r="D263" s="67"/>
      <c r="E263" s="67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H263" s="63"/>
      <c r="AI263" s="63"/>
      <c r="AK263" s="63"/>
      <c r="AL263" s="63"/>
      <c r="AN263" s="63"/>
      <c r="AO263" s="63"/>
      <c r="AQ263" s="63"/>
      <c r="AR263" s="63"/>
      <c r="AU263" s="111"/>
    </row>
    <row r="264" spans="3:47" s="62" customFormat="1" x14ac:dyDescent="0.3">
      <c r="C264" s="63"/>
      <c r="D264" s="67"/>
      <c r="E264" s="67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H264" s="63"/>
      <c r="AI264" s="63"/>
      <c r="AK264" s="63"/>
      <c r="AL264" s="63"/>
      <c r="AN264" s="63"/>
      <c r="AO264" s="63"/>
      <c r="AQ264" s="63"/>
      <c r="AR264" s="63"/>
      <c r="AU264" s="111"/>
    </row>
    <row r="265" spans="3:47" s="62" customFormat="1" x14ac:dyDescent="0.3">
      <c r="C265" s="63"/>
      <c r="D265" s="67"/>
      <c r="E265" s="67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H265" s="63"/>
      <c r="AI265" s="63"/>
      <c r="AK265" s="63"/>
      <c r="AL265" s="63"/>
      <c r="AN265" s="63"/>
      <c r="AO265" s="63"/>
      <c r="AQ265" s="63"/>
      <c r="AR265" s="63"/>
      <c r="AU265" s="111"/>
    </row>
    <row r="266" spans="3:47" s="62" customFormat="1" x14ac:dyDescent="0.3">
      <c r="C266" s="63"/>
      <c r="D266" s="67"/>
      <c r="E266" s="67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H266" s="63"/>
      <c r="AI266" s="63"/>
      <c r="AK266" s="63"/>
      <c r="AL266" s="63"/>
      <c r="AN266" s="63"/>
      <c r="AO266" s="63"/>
      <c r="AQ266" s="63"/>
      <c r="AR266" s="63"/>
      <c r="AU266" s="111"/>
    </row>
    <row r="267" spans="3:47" s="62" customFormat="1" x14ac:dyDescent="0.3">
      <c r="C267" s="63"/>
      <c r="D267" s="67"/>
      <c r="E267" s="67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H267" s="63"/>
      <c r="AI267" s="63"/>
      <c r="AK267" s="63"/>
      <c r="AL267" s="63"/>
      <c r="AN267" s="63"/>
      <c r="AO267" s="63"/>
      <c r="AQ267" s="63"/>
      <c r="AR267" s="63"/>
      <c r="AU267" s="111"/>
    </row>
    <row r="268" spans="3:47" s="62" customFormat="1" x14ac:dyDescent="0.3">
      <c r="C268" s="63"/>
      <c r="D268" s="67"/>
      <c r="E268" s="67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H268" s="63"/>
      <c r="AI268" s="63"/>
      <c r="AK268" s="63"/>
      <c r="AL268" s="63"/>
      <c r="AN268" s="63"/>
      <c r="AO268" s="63"/>
      <c r="AQ268" s="63"/>
      <c r="AR268" s="63"/>
      <c r="AU268" s="111"/>
    </row>
    <row r="269" spans="3:47" s="62" customFormat="1" x14ac:dyDescent="0.3">
      <c r="C269" s="63"/>
      <c r="D269" s="67"/>
      <c r="E269" s="67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H269" s="63"/>
      <c r="AI269" s="63"/>
      <c r="AK269" s="63"/>
      <c r="AL269" s="63"/>
      <c r="AN269" s="63"/>
      <c r="AO269" s="63"/>
      <c r="AQ269" s="63"/>
      <c r="AR269" s="63"/>
      <c r="AU269" s="111"/>
    </row>
    <row r="270" spans="3:47" s="62" customFormat="1" x14ac:dyDescent="0.3">
      <c r="C270" s="63"/>
      <c r="D270" s="67"/>
      <c r="E270" s="67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H270" s="63"/>
      <c r="AI270" s="63"/>
      <c r="AK270" s="63"/>
      <c r="AL270" s="63"/>
      <c r="AN270" s="63"/>
      <c r="AO270" s="63"/>
      <c r="AQ270" s="63"/>
      <c r="AR270" s="63"/>
      <c r="AU270" s="111"/>
    </row>
    <row r="271" spans="3:47" s="62" customFormat="1" x14ac:dyDescent="0.3">
      <c r="C271" s="63"/>
      <c r="D271" s="67"/>
      <c r="E271" s="67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H271" s="63"/>
      <c r="AI271" s="63"/>
      <c r="AK271" s="63"/>
      <c r="AL271" s="63"/>
      <c r="AN271" s="63"/>
      <c r="AO271" s="63"/>
      <c r="AQ271" s="63"/>
      <c r="AR271" s="63"/>
      <c r="AU271" s="111"/>
    </row>
    <row r="272" spans="3:47" s="62" customFormat="1" x14ac:dyDescent="0.3">
      <c r="C272" s="63"/>
      <c r="D272" s="67"/>
      <c r="E272" s="67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H272" s="63"/>
      <c r="AI272" s="63"/>
      <c r="AK272" s="63"/>
      <c r="AL272" s="63"/>
      <c r="AN272" s="63"/>
      <c r="AO272" s="63"/>
      <c r="AQ272" s="63"/>
      <c r="AR272" s="63"/>
      <c r="AU272" s="111"/>
    </row>
    <row r="273" spans="3:47" s="62" customFormat="1" x14ac:dyDescent="0.3">
      <c r="C273" s="63"/>
      <c r="D273" s="67"/>
      <c r="E273" s="67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H273" s="63"/>
      <c r="AI273" s="63"/>
      <c r="AK273" s="63"/>
      <c r="AL273" s="63"/>
      <c r="AN273" s="63"/>
      <c r="AO273" s="63"/>
      <c r="AQ273" s="63"/>
      <c r="AR273" s="63"/>
      <c r="AU273" s="111"/>
    </row>
    <row r="274" spans="3:47" s="62" customFormat="1" x14ac:dyDescent="0.3">
      <c r="C274" s="63"/>
      <c r="D274" s="67"/>
      <c r="E274" s="67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H274" s="63"/>
      <c r="AI274" s="63"/>
      <c r="AK274" s="63"/>
      <c r="AL274" s="63"/>
      <c r="AN274" s="63"/>
      <c r="AO274" s="63"/>
      <c r="AQ274" s="63"/>
      <c r="AR274" s="63"/>
      <c r="AU274" s="111"/>
    </row>
    <row r="275" spans="3:47" s="62" customFormat="1" x14ac:dyDescent="0.3">
      <c r="C275" s="63"/>
      <c r="D275" s="67"/>
      <c r="E275" s="67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H275" s="63"/>
      <c r="AI275" s="63"/>
      <c r="AK275" s="63"/>
      <c r="AL275" s="63"/>
      <c r="AN275" s="63"/>
      <c r="AO275" s="63"/>
      <c r="AQ275" s="63"/>
      <c r="AR275" s="63"/>
      <c r="AU275" s="111"/>
    </row>
    <row r="276" spans="3:47" s="62" customFormat="1" x14ac:dyDescent="0.3">
      <c r="C276" s="63"/>
      <c r="D276" s="67"/>
      <c r="E276" s="67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H276" s="63"/>
      <c r="AI276" s="63"/>
      <c r="AK276" s="63"/>
      <c r="AL276" s="63"/>
      <c r="AN276" s="63"/>
      <c r="AO276" s="63"/>
      <c r="AQ276" s="63"/>
      <c r="AR276" s="63"/>
      <c r="AU276" s="111"/>
    </row>
    <row r="277" spans="3:47" s="62" customFormat="1" x14ac:dyDescent="0.3">
      <c r="C277" s="63"/>
      <c r="D277" s="67"/>
      <c r="E277" s="67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H277" s="63"/>
      <c r="AI277" s="63"/>
      <c r="AK277" s="63"/>
      <c r="AL277" s="63"/>
      <c r="AN277" s="63"/>
      <c r="AO277" s="63"/>
      <c r="AQ277" s="63"/>
      <c r="AR277" s="63"/>
      <c r="AU277" s="111"/>
    </row>
    <row r="278" spans="3:47" s="62" customFormat="1" x14ac:dyDescent="0.3">
      <c r="C278" s="63"/>
      <c r="D278" s="67"/>
      <c r="E278" s="67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H278" s="63"/>
      <c r="AI278" s="63"/>
      <c r="AK278" s="63"/>
      <c r="AL278" s="63"/>
      <c r="AN278" s="63"/>
      <c r="AO278" s="63"/>
      <c r="AQ278" s="63"/>
      <c r="AR278" s="63"/>
      <c r="AU278" s="111"/>
    </row>
    <row r="279" spans="3:47" s="62" customFormat="1" x14ac:dyDescent="0.3">
      <c r="C279" s="63"/>
      <c r="D279" s="67"/>
      <c r="E279" s="67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H279" s="63"/>
      <c r="AI279" s="63"/>
      <c r="AK279" s="63"/>
      <c r="AL279" s="63"/>
      <c r="AN279" s="63"/>
      <c r="AO279" s="63"/>
      <c r="AQ279" s="63"/>
      <c r="AR279" s="63"/>
      <c r="AU279" s="111"/>
    </row>
    <row r="280" spans="3:47" s="62" customFormat="1" x14ac:dyDescent="0.3">
      <c r="C280" s="63"/>
      <c r="D280" s="67"/>
      <c r="E280" s="67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H280" s="63"/>
      <c r="AI280" s="63"/>
      <c r="AK280" s="63"/>
      <c r="AL280" s="63"/>
      <c r="AN280" s="63"/>
      <c r="AO280" s="63"/>
      <c r="AQ280" s="63"/>
      <c r="AR280" s="63"/>
      <c r="AU280" s="111"/>
    </row>
    <row r="281" spans="3:47" s="62" customFormat="1" x14ac:dyDescent="0.3">
      <c r="C281" s="63"/>
      <c r="D281" s="67"/>
      <c r="E281" s="67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H281" s="63"/>
      <c r="AI281" s="63"/>
      <c r="AK281" s="63"/>
      <c r="AL281" s="63"/>
      <c r="AN281" s="63"/>
      <c r="AO281" s="63"/>
      <c r="AQ281" s="63"/>
      <c r="AR281" s="63"/>
      <c r="AU281" s="111"/>
    </row>
    <row r="282" spans="3:47" s="62" customFormat="1" x14ac:dyDescent="0.3">
      <c r="C282" s="63"/>
      <c r="D282" s="67"/>
      <c r="E282" s="67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H282" s="63"/>
      <c r="AI282" s="63"/>
      <c r="AK282" s="63"/>
      <c r="AL282" s="63"/>
      <c r="AN282" s="63"/>
      <c r="AO282" s="63"/>
      <c r="AQ282" s="63"/>
      <c r="AR282" s="63"/>
      <c r="AU282" s="111"/>
    </row>
    <row r="283" spans="3:47" s="62" customFormat="1" x14ac:dyDescent="0.3">
      <c r="C283" s="63"/>
      <c r="D283" s="67"/>
      <c r="E283" s="67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H283" s="63"/>
      <c r="AI283" s="63"/>
      <c r="AK283" s="63"/>
      <c r="AL283" s="63"/>
      <c r="AN283" s="63"/>
      <c r="AO283" s="63"/>
      <c r="AQ283" s="63"/>
      <c r="AR283" s="63"/>
      <c r="AU283" s="111"/>
    </row>
    <row r="284" spans="3:47" s="62" customFormat="1" x14ac:dyDescent="0.3">
      <c r="C284" s="63"/>
      <c r="D284" s="67"/>
      <c r="E284" s="67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H284" s="63"/>
      <c r="AI284" s="63"/>
      <c r="AK284" s="63"/>
      <c r="AL284" s="63"/>
      <c r="AN284" s="63"/>
      <c r="AO284" s="63"/>
      <c r="AQ284" s="63"/>
      <c r="AR284" s="63"/>
      <c r="AU284" s="111"/>
    </row>
    <row r="285" spans="3:47" s="62" customFormat="1" x14ac:dyDescent="0.3">
      <c r="C285" s="63"/>
      <c r="D285" s="67"/>
      <c r="E285" s="67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H285" s="63"/>
      <c r="AI285" s="63"/>
      <c r="AK285" s="63"/>
      <c r="AL285" s="63"/>
      <c r="AN285" s="63"/>
      <c r="AO285" s="63"/>
      <c r="AQ285" s="63"/>
      <c r="AR285" s="63"/>
      <c r="AU285" s="111"/>
    </row>
    <row r="286" spans="3:47" s="62" customFormat="1" x14ac:dyDescent="0.3">
      <c r="C286" s="63"/>
      <c r="D286" s="67"/>
      <c r="E286" s="67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H286" s="63"/>
      <c r="AI286" s="63"/>
      <c r="AK286" s="63"/>
      <c r="AL286" s="63"/>
      <c r="AN286" s="63"/>
      <c r="AO286" s="63"/>
      <c r="AQ286" s="63"/>
      <c r="AR286" s="63"/>
      <c r="AU286" s="111"/>
    </row>
    <row r="287" spans="3:47" s="62" customFormat="1" x14ac:dyDescent="0.3">
      <c r="C287" s="63"/>
      <c r="D287" s="67"/>
      <c r="E287" s="67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H287" s="63"/>
      <c r="AI287" s="63"/>
      <c r="AK287" s="63"/>
      <c r="AL287" s="63"/>
      <c r="AN287" s="63"/>
      <c r="AO287" s="63"/>
      <c r="AQ287" s="63"/>
      <c r="AR287" s="63"/>
      <c r="AU287" s="111"/>
    </row>
    <row r="288" spans="3:47" s="62" customFormat="1" x14ac:dyDescent="0.3">
      <c r="C288" s="63"/>
      <c r="D288" s="67"/>
      <c r="E288" s="67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H288" s="63"/>
      <c r="AI288" s="63"/>
      <c r="AK288" s="63"/>
      <c r="AL288" s="63"/>
      <c r="AN288" s="63"/>
      <c r="AO288" s="63"/>
      <c r="AQ288" s="63"/>
      <c r="AR288" s="63"/>
      <c r="AU288" s="111"/>
    </row>
    <row r="289" spans="3:47" s="62" customFormat="1" x14ac:dyDescent="0.3">
      <c r="C289" s="63"/>
      <c r="D289" s="67"/>
      <c r="E289" s="67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H289" s="63"/>
      <c r="AI289" s="63"/>
      <c r="AK289" s="63"/>
      <c r="AL289" s="63"/>
      <c r="AN289" s="63"/>
      <c r="AO289" s="63"/>
      <c r="AQ289" s="63"/>
      <c r="AR289" s="63"/>
      <c r="AU289" s="111"/>
    </row>
    <row r="290" spans="3:47" s="62" customFormat="1" x14ac:dyDescent="0.3">
      <c r="C290" s="63"/>
      <c r="D290" s="67"/>
      <c r="E290" s="67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H290" s="63"/>
      <c r="AI290" s="63"/>
      <c r="AK290" s="63"/>
      <c r="AL290" s="63"/>
      <c r="AN290" s="63"/>
      <c r="AO290" s="63"/>
      <c r="AQ290" s="63"/>
      <c r="AR290" s="63"/>
      <c r="AU290" s="111"/>
    </row>
    <row r="291" spans="3:47" s="62" customFormat="1" x14ac:dyDescent="0.3">
      <c r="C291" s="63"/>
      <c r="D291" s="67"/>
      <c r="E291" s="67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H291" s="63"/>
      <c r="AI291" s="63"/>
      <c r="AK291" s="63"/>
      <c r="AL291" s="63"/>
      <c r="AN291" s="63"/>
      <c r="AO291" s="63"/>
      <c r="AQ291" s="63"/>
      <c r="AR291" s="63"/>
      <c r="AU291" s="111"/>
    </row>
    <row r="292" spans="3:47" s="62" customFormat="1" x14ac:dyDescent="0.3">
      <c r="C292" s="63"/>
      <c r="D292" s="67"/>
      <c r="E292" s="67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H292" s="63"/>
      <c r="AI292" s="63"/>
      <c r="AK292" s="63"/>
      <c r="AL292" s="63"/>
      <c r="AN292" s="63"/>
      <c r="AO292" s="63"/>
      <c r="AQ292" s="63"/>
      <c r="AR292" s="63"/>
      <c r="AU292" s="111"/>
    </row>
    <row r="293" spans="3:47" s="62" customFormat="1" x14ac:dyDescent="0.3">
      <c r="C293" s="63"/>
      <c r="D293" s="67"/>
      <c r="E293" s="67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H293" s="63"/>
      <c r="AI293" s="63"/>
      <c r="AK293" s="63"/>
      <c r="AL293" s="63"/>
      <c r="AN293" s="63"/>
      <c r="AO293" s="63"/>
      <c r="AQ293" s="63"/>
      <c r="AR293" s="63"/>
      <c r="AU293" s="111"/>
    </row>
    <row r="294" spans="3:47" s="62" customFormat="1" x14ac:dyDescent="0.3">
      <c r="C294" s="63"/>
      <c r="D294" s="67"/>
      <c r="E294" s="67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H294" s="63"/>
      <c r="AI294" s="63"/>
      <c r="AK294" s="63"/>
      <c r="AL294" s="63"/>
      <c r="AN294" s="63"/>
      <c r="AO294" s="63"/>
      <c r="AQ294" s="63"/>
      <c r="AR294" s="63"/>
      <c r="AU294" s="111"/>
    </row>
    <row r="295" spans="3:47" s="62" customFormat="1" x14ac:dyDescent="0.3">
      <c r="C295" s="63"/>
      <c r="D295" s="67"/>
      <c r="E295" s="67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H295" s="63"/>
      <c r="AI295" s="63"/>
      <c r="AK295" s="63"/>
      <c r="AL295" s="63"/>
      <c r="AN295" s="63"/>
      <c r="AO295" s="63"/>
      <c r="AQ295" s="63"/>
      <c r="AR295" s="63"/>
      <c r="AU295" s="111"/>
    </row>
    <row r="296" spans="3:47" s="62" customFormat="1" x14ac:dyDescent="0.3">
      <c r="C296" s="63"/>
      <c r="D296" s="67"/>
      <c r="E296" s="67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H296" s="63"/>
      <c r="AI296" s="63"/>
      <c r="AK296" s="63"/>
      <c r="AL296" s="63"/>
      <c r="AN296" s="63"/>
      <c r="AO296" s="63"/>
      <c r="AQ296" s="63"/>
      <c r="AR296" s="63"/>
      <c r="AU296" s="111"/>
    </row>
    <row r="297" spans="3:47" s="62" customFormat="1" x14ac:dyDescent="0.3">
      <c r="C297" s="63"/>
      <c r="D297" s="67"/>
      <c r="E297" s="67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H297" s="63"/>
      <c r="AI297" s="63"/>
      <c r="AK297" s="63"/>
      <c r="AL297" s="63"/>
      <c r="AN297" s="63"/>
      <c r="AO297" s="63"/>
      <c r="AQ297" s="63"/>
      <c r="AR297" s="63"/>
      <c r="AU297" s="111"/>
    </row>
    <row r="298" spans="3:47" s="62" customFormat="1" x14ac:dyDescent="0.3">
      <c r="C298" s="63"/>
      <c r="D298" s="67"/>
      <c r="E298" s="67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H298" s="63"/>
      <c r="AI298" s="63"/>
      <c r="AK298" s="63"/>
      <c r="AL298" s="63"/>
      <c r="AN298" s="63"/>
      <c r="AO298" s="63"/>
      <c r="AQ298" s="63"/>
      <c r="AR298" s="63"/>
      <c r="AU298" s="111"/>
    </row>
    <row r="299" spans="3:47" s="62" customFormat="1" x14ac:dyDescent="0.3">
      <c r="C299" s="63"/>
      <c r="D299" s="67"/>
      <c r="E299" s="67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H299" s="63"/>
      <c r="AI299" s="63"/>
      <c r="AK299" s="63"/>
      <c r="AL299" s="63"/>
      <c r="AN299" s="63"/>
      <c r="AO299" s="63"/>
      <c r="AQ299" s="63"/>
      <c r="AR299" s="63"/>
      <c r="AU299" s="111"/>
    </row>
    <row r="300" spans="3:47" s="62" customFormat="1" x14ac:dyDescent="0.3">
      <c r="C300" s="63"/>
      <c r="D300" s="67"/>
      <c r="E300" s="67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H300" s="63"/>
      <c r="AI300" s="63"/>
      <c r="AK300" s="63"/>
      <c r="AL300" s="63"/>
      <c r="AN300" s="63"/>
      <c r="AO300" s="63"/>
      <c r="AQ300" s="63"/>
      <c r="AR300" s="63"/>
      <c r="AU300" s="111"/>
    </row>
  </sheetData>
  <mergeCells count="37">
    <mergeCell ref="AG3:AG4"/>
    <mergeCell ref="AA2:AA4"/>
    <mergeCell ref="Y2:Z3"/>
    <mergeCell ref="AD2:AD4"/>
    <mergeCell ref="AB2:AC3"/>
    <mergeCell ref="AM3:AM4"/>
    <mergeCell ref="AS3:AS4"/>
    <mergeCell ref="AQ3:AR3"/>
    <mergeCell ref="AT3:AU3"/>
    <mergeCell ref="S2:T3"/>
    <mergeCell ref="AN3:AO3"/>
    <mergeCell ref="X2:X4"/>
    <mergeCell ref="AP3:AP4"/>
    <mergeCell ref="AE2:AF3"/>
    <mergeCell ref="AG2:AV2"/>
    <mergeCell ref="AV3:AV4"/>
    <mergeCell ref="AH3:AI3"/>
    <mergeCell ref="AJ3:AJ4"/>
    <mergeCell ref="AK3:AL3"/>
    <mergeCell ref="V2:W3"/>
    <mergeCell ref="U2:U4"/>
    <mergeCell ref="R2:R4"/>
    <mergeCell ref="P2:Q3"/>
    <mergeCell ref="O2:O4"/>
    <mergeCell ref="M2:N3"/>
    <mergeCell ref="F2:F4"/>
    <mergeCell ref="I2:I4"/>
    <mergeCell ref="G2:H3"/>
    <mergeCell ref="J2:K3"/>
    <mergeCell ref="L2:L4"/>
    <mergeCell ref="C37:M37"/>
    <mergeCell ref="C1:N1"/>
    <mergeCell ref="C36:L36"/>
    <mergeCell ref="B2:B4"/>
    <mergeCell ref="A2:A4"/>
    <mergeCell ref="D2:E3"/>
    <mergeCell ref="C2:C4"/>
  </mergeCells>
  <pageMargins left="0.78740157480314965" right="0.19685039370078741" top="0.74803149606299213" bottom="0.74803149606299213" header="0.31496062992125984" footer="0.31496062992125984"/>
  <pageSetup paperSize="8" fitToWidth="0" orientation="landscape" r:id="rId1"/>
  <headerFooter>
    <oddFooter>&amp;C&amp;Z&amp;F(округа_районы)</oddFooter>
  </headerFooter>
  <colBreaks count="3" manualBreakCount="3">
    <brk id="14" max="34" man="1"/>
    <brk id="26" max="34" man="1"/>
    <brk id="38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20"/>
  <sheetViews>
    <sheetView tabSelected="1" zoomScale="80" zoomScaleNormal="80" workbookViewId="0">
      <pane xSplit="3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P4" sqref="P4"/>
    </sheetView>
  </sheetViews>
  <sheetFormatPr defaultRowHeight="15.65" outlineLevelRow="1" outlineLevelCol="1" x14ac:dyDescent="0.3"/>
  <cols>
    <col min="1" max="1" width="7.88671875" hidden="1" customWidth="1"/>
    <col min="2" max="2" width="10" hidden="1" customWidth="1"/>
    <col min="3" max="3" width="33" style="59" customWidth="1"/>
    <col min="4" max="4" width="14.6640625" style="81" customWidth="1"/>
    <col min="5" max="5" width="14.6640625" style="59" customWidth="1"/>
    <col min="6" max="6" width="12.6640625" style="59" customWidth="1" outlineLevel="1"/>
    <col min="7" max="7" width="14.6640625" style="72" customWidth="1"/>
    <col min="8" max="8" width="14.6640625" style="60" customWidth="1"/>
    <col min="9" max="9" width="12.6640625" style="61" customWidth="1" outlineLevel="1"/>
    <col min="10" max="10" width="14.6640625" style="72" customWidth="1"/>
    <col min="11" max="11" width="14.6640625" style="60" customWidth="1"/>
    <col min="12" max="12" width="12.6640625" style="61" customWidth="1" outlineLevel="1"/>
    <col min="13" max="13" width="14.6640625" style="72" customWidth="1"/>
    <col min="14" max="14" width="14.6640625" style="60" customWidth="1"/>
    <col min="15" max="15" width="12.6640625" style="61" customWidth="1" outlineLevel="1"/>
    <col min="16" max="16" width="14.6640625" style="72" customWidth="1"/>
    <col min="17" max="17" width="14.6640625" style="60" customWidth="1"/>
    <col min="18" max="18" width="12.6640625" style="61" customWidth="1" outlineLevel="1"/>
  </cols>
  <sheetData>
    <row r="1" spans="1:22" ht="26.3" customHeight="1" x14ac:dyDescent="0.3">
      <c r="B1" s="24"/>
      <c r="C1" s="159" t="s">
        <v>161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48"/>
    </row>
    <row r="2" spans="1:22" ht="35.25" customHeight="1" x14ac:dyDescent="0.3">
      <c r="A2" s="160"/>
      <c r="B2" s="162"/>
      <c r="C2" s="156" t="s">
        <v>22</v>
      </c>
      <c r="D2" s="158" t="s">
        <v>152</v>
      </c>
      <c r="E2" s="158"/>
      <c r="F2" s="156" t="s">
        <v>102</v>
      </c>
      <c r="G2" s="157" t="s">
        <v>150</v>
      </c>
      <c r="H2" s="157"/>
      <c r="I2" s="156" t="s">
        <v>102</v>
      </c>
      <c r="J2" s="157" t="s">
        <v>140</v>
      </c>
      <c r="K2" s="157"/>
      <c r="L2" s="156" t="s">
        <v>102</v>
      </c>
      <c r="M2" s="157" t="s">
        <v>17</v>
      </c>
      <c r="N2" s="157"/>
      <c r="O2" s="156" t="s">
        <v>102</v>
      </c>
      <c r="P2" s="157" t="s">
        <v>156</v>
      </c>
      <c r="Q2" s="157"/>
      <c r="R2" s="156" t="s">
        <v>102</v>
      </c>
      <c r="S2" s="1"/>
      <c r="T2" s="1"/>
      <c r="U2" s="1"/>
      <c r="V2" s="1"/>
    </row>
    <row r="3" spans="1:22" ht="38.200000000000003" customHeight="1" x14ac:dyDescent="0.3">
      <c r="A3" s="161"/>
      <c r="B3" s="161"/>
      <c r="C3" s="156"/>
      <c r="D3" s="73" t="s">
        <v>167</v>
      </c>
      <c r="E3" s="32" t="s">
        <v>160</v>
      </c>
      <c r="F3" s="156"/>
      <c r="G3" s="73" t="s">
        <v>167</v>
      </c>
      <c r="H3" s="32" t="s">
        <v>160</v>
      </c>
      <c r="I3" s="156"/>
      <c r="J3" s="73" t="s">
        <v>167</v>
      </c>
      <c r="K3" s="32" t="s">
        <v>160</v>
      </c>
      <c r="L3" s="156"/>
      <c r="M3" s="73" t="s">
        <v>167</v>
      </c>
      <c r="N3" s="32" t="s">
        <v>160</v>
      </c>
      <c r="O3" s="156"/>
      <c r="P3" s="73" t="s">
        <v>167</v>
      </c>
      <c r="Q3" s="32" t="s">
        <v>160</v>
      </c>
      <c r="R3" s="156"/>
      <c r="S3" s="1"/>
      <c r="T3" s="1"/>
      <c r="U3" s="1"/>
      <c r="V3" s="1"/>
    </row>
    <row r="4" spans="1:22" s="44" customFormat="1" ht="13.15" x14ac:dyDescent="0.25">
      <c r="A4" s="42" t="s">
        <v>26</v>
      </c>
      <c r="B4" s="42" t="s">
        <v>27</v>
      </c>
      <c r="C4" s="49" t="s">
        <v>28</v>
      </c>
      <c r="D4" s="79">
        <v>2</v>
      </c>
      <c r="E4" s="49">
        <v>2</v>
      </c>
      <c r="F4" s="49">
        <v>3</v>
      </c>
      <c r="G4" s="79">
        <v>5</v>
      </c>
      <c r="H4" s="49">
        <v>5</v>
      </c>
      <c r="I4" s="49">
        <v>6</v>
      </c>
      <c r="J4" s="79">
        <v>5</v>
      </c>
      <c r="K4" s="49">
        <v>5</v>
      </c>
      <c r="L4" s="50">
        <f t="shared" ref="L4:R4" si="0">K4+1</f>
        <v>6</v>
      </c>
      <c r="M4" s="79">
        <v>5</v>
      </c>
      <c r="N4" s="49">
        <v>5</v>
      </c>
      <c r="O4" s="50">
        <f t="shared" si="0"/>
        <v>6</v>
      </c>
      <c r="P4" s="79">
        <v>5</v>
      </c>
      <c r="Q4" s="49">
        <v>5</v>
      </c>
      <c r="R4" s="50">
        <f t="shared" si="0"/>
        <v>6</v>
      </c>
      <c r="S4" s="43"/>
      <c r="T4" s="43"/>
      <c r="U4" s="43"/>
      <c r="V4" s="43"/>
    </row>
    <row r="5" spans="1:22" ht="31.5" customHeight="1" x14ac:dyDescent="0.3">
      <c r="A5" s="7">
        <v>3</v>
      </c>
      <c r="B5" s="11"/>
      <c r="C5" s="84" t="s">
        <v>101</v>
      </c>
      <c r="D5" s="85">
        <f>SUM(D6:D10)</f>
        <v>3915.4999999999995</v>
      </c>
      <c r="E5" s="85">
        <f>SUM(E6:E10)</f>
        <v>3109.6000000000004</v>
      </c>
      <c r="F5" s="86">
        <f t="shared" ref="F5:F16" si="1">IF(D5=0," ",IF(E5/D5*100&gt;200,"св.200",E5/D5))</f>
        <v>0.79417698889030797</v>
      </c>
      <c r="G5" s="85">
        <f t="shared" ref="G5:H5" si="2">SUM(G6:G10)</f>
        <v>744.59999999999991</v>
      </c>
      <c r="H5" s="85">
        <f t="shared" si="2"/>
        <v>1100.5999999999999</v>
      </c>
      <c r="I5" s="86">
        <f t="shared" ref="I5:I23" si="3">IF(G5=0," ",IF(H5/G5*100&gt;200,"св.200",H5/G5))</f>
        <v>1.478109051839914</v>
      </c>
      <c r="J5" s="85">
        <f t="shared" ref="J5" si="4">SUM(J6:J10)</f>
        <v>0</v>
      </c>
      <c r="K5" s="85">
        <f t="shared" ref="K5" si="5">SUM(K6:K10)</f>
        <v>100.4</v>
      </c>
      <c r="L5" s="86" t="str">
        <f t="shared" ref="L5:L16" si="6">IF(J5=0," ",IF(K5/J5*100&gt;200,"св.200",K5/J5))</f>
        <v xml:space="preserve"> </v>
      </c>
      <c r="M5" s="85">
        <f t="shared" ref="M5" si="7">SUM(M6:M10)</f>
        <v>1556.3999999999999</v>
      </c>
      <c r="N5" s="85">
        <f t="shared" ref="N5" si="8">SUM(N6:N10)</f>
        <v>662.39999999999986</v>
      </c>
      <c r="O5" s="86">
        <f t="shared" ref="O5:O16" si="9">IF(M5=0," ",IF(N5/M5*100&gt;200,"св.200",N5/M5))</f>
        <v>0.42559753276792595</v>
      </c>
      <c r="P5" s="85">
        <f t="shared" ref="P5" si="10">SUM(P6:P10)</f>
        <v>1614.5</v>
      </c>
      <c r="Q5" s="85">
        <f t="shared" ref="Q5" si="11">SUM(Q6:Q10)</f>
        <v>1246.2</v>
      </c>
      <c r="R5" s="86">
        <f t="shared" ref="R5:R16" si="12">IF(P5=0," ",IF(Q5/P5*100&gt;200,"св.200",Q5/P5))</f>
        <v>0.77187983895943024</v>
      </c>
      <c r="S5" s="1"/>
      <c r="T5" s="1"/>
      <c r="U5" s="1"/>
      <c r="V5" s="1"/>
    </row>
    <row r="6" spans="1:22" s="12" customFormat="1" ht="15.05" customHeight="1" outlineLevel="1" x14ac:dyDescent="0.3">
      <c r="A6" s="6"/>
      <c r="B6" s="10"/>
      <c r="C6" s="51" t="s">
        <v>100</v>
      </c>
      <c r="D6" s="80">
        <f>(G6+J6+M6+P6)</f>
        <v>1818.2</v>
      </c>
      <c r="E6" s="52">
        <f>H6+K6+N6+Q6</f>
        <v>1429.7</v>
      </c>
      <c r="F6" s="53">
        <f t="shared" si="1"/>
        <v>0.78632713672863275</v>
      </c>
      <c r="G6" s="141">
        <v>421.4</v>
      </c>
      <c r="H6" s="113">
        <v>794.5</v>
      </c>
      <c r="I6" s="53">
        <f t="shared" si="3"/>
        <v>1.8853820598006645</v>
      </c>
      <c r="J6" s="80">
        <v>0</v>
      </c>
      <c r="K6" s="52">
        <v>32.5</v>
      </c>
      <c r="L6" s="53" t="str">
        <f t="shared" si="6"/>
        <v xml:space="preserve"> </v>
      </c>
      <c r="M6" s="80">
        <v>815.5</v>
      </c>
      <c r="N6" s="52">
        <v>236.5</v>
      </c>
      <c r="O6" s="53">
        <f t="shared" si="9"/>
        <v>0.29000613120784796</v>
      </c>
      <c r="P6" s="80">
        <v>581.29999999999995</v>
      </c>
      <c r="Q6" s="52">
        <v>366.2</v>
      </c>
      <c r="R6" s="53">
        <f t="shared" si="12"/>
        <v>0.62996731463960087</v>
      </c>
      <c r="S6" s="13"/>
      <c r="T6" s="13"/>
      <c r="U6" s="13"/>
      <c r="V6" s="13"/>
    </row>
    <row r="7" spans="1:22" s="12" customFormat="1" ht="15.05" customHeight="1" outlineLevel="1" x14ac:dyDescent="0.3">
      <c r="A7" s="6"/>
      <c r="B7" s="10"/>
      <c r="C7" s="51" t="s">
        <v>99</v>
      </c>
      <c r="D7" s="80">
        <f>(G7+J7+M7+P7)</f>
        <v>946.2</v>
      </c>
      <c r="E7" s="52">
        <f>H7+K7+N7+Q7</f>
        <v>663.8</v>
      </c>
      <c r="F7" s="53">
        <f t="shared" si="1"/>
        <v>0.70154301416191067</v>
      </c>
      <c r="G7" s="141">
        <v>296.89999999999998</v>
      </c>
      <c r="H7" s="113">
        <v>278.2</v>
      </c>
      <c r="I7" s="53">
        <f t="shared" si="3"/>
        <v>0.93701583024587409</v>
      </c>
      <c r="J7" s="80"/>
      <c r="K7" s="52">
        <v>20.399999999999999</v>
      </c>
      <c r="L7" s="53" t="str">
        <f t="shared" si="6"/>
        <v xml:space="preserve"> </v>
      </c>
      <c r="M7" s="80">
        <v>489.1</v>
      </c>
      <c r="N7" s="52">
        <v>248</v>
      </c>
      <c r="O7" s="53">
        <f t="shared" si="9"/>
        <v>0.50705377223471682</v>
      </c>
      <c r="P7" s="80">
        <v>160.19999999999999</v>
      </c>
      <c r="Q7" s="52">
        <v>117.2</v>
      </c>
      <c r="R7" s="53">
        <f t="shared" si="12"/>
        <v>0.73158551810237216</v>
      </c>
      <c r="S7" s="13"/>
      <c r="T7" s="13"/>
      <c r="U7" s="13"/>
      <c r="V7" s="13"/>
    </row>
    <row r="8" spans="1:22" s="12" customFormat="1" ht="15.05" customHeight="1" outlineLevel="1" x14ac:dyDescent="0.3">
      <c r="A8" s="6"/>
      <c r="B8" s="10"/>
      <c r="C8" s="51" t="s">
        <v>98</v>
      </c>
      <c r="D8" s="80">
        <f>(G8+J8+M8+P8)</f>
        <v>540.79999999999995</v>
      </c>
      <c r="E8" s="52">
        <f>H8+K8+N8+Q8</f>
        <v>531.90000000000009</v>
      </c>
      <c r="F8" s="53">
        <f t="shared" si="1"/>
        <v>0.98354289940828432</v>
      </c>
      <c r="G8" s="141">
        <v>13.9</v>
      </c>
      <c r="H8" s="113">
        <v>14.7</v>
      </c>
      <c r="I8" s="53">
        <f t="shared" si="3"/>
        <v>1.0575539568345322</v>
      </c>
      <c r="J8" s="80"/>
      <c r="K8" s="52">
        <v>12.1</v>
      </c>
      <c r="L8" s="53" t="str">
        <f t="shared" si="6"/>
        <v xml:space="preserve"> </v>
      </c>
      <c r="M8" s="80">
        <v>134</v>
      </c>
      <c r="N8" s="52">
        <v>133.30000000000001</v>
      </c>
      <c r="O8" s="53">
        <f t="shared" si="9"/>
        <v>0.99477611940298516</v>
      </c>
      <c r="P8" s="80">
        <v>392.9</v>
      </c>
      <c r="Q8" s="52">
        <v>371.8</v>
      </c>
      <c r="R8" s="53">
        <f t="shared" si="12"/>
        <v>0.94629676762535009</v>
      </c>
      <c r="S8" s="13"/>
      <c r="T8" s="13"/>
      <c r="U8" s="13"/>
      <c r="V8" s="13"/>
    </row>
    <row r="9" spans="1:22" s="12" customFormat="1" ht="15.05" customHeight="1" outlineLevel="1" x14ac:dyDescent="0.3">
      <c r="A9" s="6"/>
      <c r="B9" s="10"/>
      <c r="C9" s="51" t="s">
        <v>146</v>
      </c>
      <c r="D9" s="80">
        <f>(G9+J9+M9+P9)</f>
        <v>403.6</v>
      </c>
      <c r="E9" s="52">
        <f>H9+K9+N9+Q9</f>
        <v>333.3</v>
      </c>
      <c r="F9" s="53">
        <f t="shared" si="1"/>
        <v>0.82581764122893953</v>
      </c>
      <c r="G9" s="141">
        <v>8.6</v>
      </c>
      <c r="H9" s="113">
        <v>9.6</v>
      </c>
      <c r="I9" s="53">
        <f t="shared" si="3"/>
        <v>1.1162790697674418</v>
      </c>
      <c r="J9" s="80"/>
      <c r="K9" s="52">
        <v>35.4</v>
      </c>
      <c r="L9" s="53" t="str">
        <f t="shared" si="6"/>
        <v xml:space="preserve"> </v>
      </c>
      <c r="M9" s="80">
        <v>8.5</v>
      </c>
      <c r="N9" s="52">
        <v>6.8</v>
      </c>
      <c r="O9" s="53">
        <f t="shared" si="9"/>
        <v>0.79999999999999993</v>
      </c>
      <c r="P9" s="80">
        <v>386.5</v>
      </c>
      <c r="Q9" s="52">
        <v>281.5</v>
      </c>
      <c r="R9" s="53">
        <f t="shared" si="12"/>
        <v>0.72833117723156537</v>
      </c>
      <c r="S9" s="13"/>
      <c r="T9" s="13"/>
      <c r="U9" s="13"/>
      <c r="V9" s="13"/>
    </row>
    <row r="10" spans="1:22" s="12" customFormat="1" ht="15.05" customHeight="1" outlineLevel="1" x14ac:dyDescent="0.3">
      <c r="A10" s="6"/>
      <c r="B10" s="10"/>
      <c r="C10" s="51" t="s">
        <v>97</v>
      </c>
      <c r="D10" s="80">
        <f>(G10+J10+M10+P10)</f>
        <v>206.7</v>
      </c>
      <c r="E10" s="52">
        <f>H10+K10+N10+Q10</f>
        <v>150.9</v>
      </c>
      <c r="F10" s="53">
        <f t="shared" si="1"/>
        <v>0.73004354136429617</v>
      </c>
      <c r="G10" s="141">
        <v>3.8</v>
      </c>
      <c r="H10" s="113">
        <v>3.6</v>
      </c>
      <c r="I10" s="53">
        <f t="shared" si="3"/>
        <v>0.94736842105263164</v>
      </c>
      <c r="J10" s="80"/>
      <c r="K10" s="119"/>
      <c r="L10" s="53" t="str">
        <f t="shared" si="6"/>
        <v xml:space="preserve"> </v>
      </c>
      <c r="M10" s="80">
        <v>109.3</v>
      </c>
      <c r="N10" s="52">
        <v>37.799999999999997</v>
      </c>
      <c r="O10" s="53">
        <f t="shared" si="9"/>
        <v>0.34583714547118022</v>
      </c>
      <c r="P10" s="80">
        <v>93.6</v>
      </c>
      <c r="Q10" s="52">
        <v>109.5</v>
      </c>
      <c r="R10" s="53">
        <f t="shared" si="12"/>
        <v>1.1698717948717949</v>
      </c>
      <c r="S10" s="13"/>
      <c r="T10" s="13"/>
      <c r="U10" s="13"/>
      <c r="V10" s="13"/>
    </row>
    <row r="11" spans="1:22" ht="30.7" customHeight="1" x14ac:dyDescent="0.3">
      <c r="A11" s="7">
        <v>4</v>
      </c>
      <c r="B11" s="11"/>
      <c r="C11" s="84" t="s">
        <v>119</v>
      </c>
      <c r="D11" s="85">
        <f>SUM(D12:D16)</f>
        <v>4953.5000000000009</v>
      </c>
      <c r="E11" s="85">
        <f>SUM(E12:E16)</f>
        <v>4761.1000000000004</v>
      </c>
      <c r="F11" s="86">
        <f t="shared" si="1"/>
        <v>0.96115877662258997</v>
      </c>
      <c r="G11" s="85">
        <f t="shared" ref="G11:H11" si="13">SUM(G12:G16)</f>
        <v>1749.9</v>
      </c>
      <c r="H11" s="85">
        <f t="shared" si="13"/>
        <v>1682.1000000000001</v>
      </c>
      <c r="I11" s="86">
        <f t="shared" si="3"/>
        <v>0.96125492885307739</v>
      </c>
      <c r="J11" s="85">
        <f t="shared" ref="J11" si="14">SUM(J12:J16)</f>
        <v>0</v>
      </c>
      <c r="K11" s="85">
        <f t="shared" ref="K11" si="15">SUM(K12:K16)</f>
        <v>7.5</v>
      </c>
      <c r="L11" s="86" t="str">
        <f t="shared" si="6"/>
        <v xml:space="preserve"> </v>
      </c>
      <c r="M11" s="85">
        <f t="shared" ref="M11" si="16">SUM(M12:M16)</f>
        <v>1407.7</v>
      </c>
      <c r="N11" s="85">
        <f t="shared" ref="N11" si="17">SUM(N12:N16)</f>
        <v>1339.8</v>
      </c>
      <c r="O11" s="86">
        <f t="shared" si="9"/>
        <v>0.95176529090004969</v>
      </c>
      <c r="P11" s="85">
        <f t="shared" ref="P11" si="18">SUM(P12:P16)</f>
        <v>1795.9</v>
      </c>
      <c r="Q11" s="85">
        <f t="shared" ref="Q11" si="19">SUM(Q12:Q16)</f>
        <v>1731.7000000000003</v>
      </c>
      <c r="R11" s="86">
        <f t="shared" si="12"/>
        <v>0.96425190712177744</v>
      </c>
      <c r="S11" s="1"/>
      <c r="T11" s="1"/>
      <c r="U11" s="1"/>
      <c r="V11" s="1"/>
    </row>
    <row r="12" spans="1:22" s="5" customFormat="1" ht="15.05" customHeight="1" outlineLevel="1" x14ac:dyDescent="0.3">
      <c r="A12" s="6"/>
      <c r="B12" s="10"/>
      <c r="C12" s="51" t="s">
        <v>103</v>
      </c>
      <c r="D12" s="80">
        <f>(G12+J12+M12+P12)</f>
        <v>3519.1000000000004</v>
      </c>
      <c r="E12" s="52">
        <f>H12+K12+N12+Q12</f>
        <v>3353.5</v>
      </c>
      <c r="F12" s="53">
        <f t="shared" si="1"/>
        <v>0.95294251371089189</v>
      </c>
      <c r="G12" s="141">
        <v>1732.5</v>
      </c>
      <c r="H12" s="113">
        <v>1666.7</v>
      </c>
      <c r="I12" s="53">
        <f t="shared" si="3"/>
        <v>0.962020202020202</v>
      </c>
      <c r="J12" s="80"/>
      <c r="K12" s="119">
        <v>7.5</v>
      </c>
      <c r="L12" s="53" t="str">
        <f t="shared" si="6"/>
        <v xml:space="preserve"> </v>
      </c>
      <c r="M12" s="80">
        <v>846.9</v>
      </c>
      <c r="N12" s="52">
        <v>782.7</v>
      </c>
      <c r="O12" s="53">
        <f t="shared" si="9"/>
        <v>0.92419411973078291</v>
      </c>
      <c r="P12" s="52">
        <v>939.7</v>
      </c>
      <c r="Q12" s="52">
        <v>896.6</v>
      </c>
      <c r="R12" s="53">
        <f t="shared" si="12"/>
        <v>0.95413429818027029</v>
      </c>
      <c r="S12" s="1"/>
      <c r="T12" s="1"/>
      <c r="U12" s="1"/>
      <c r="V12" s="1"/>
    </row>
    <row r="13" spans="1:22" s="5" customFormat="1" ht="15.05" customHeight="1" outlineLevel="1" x14ac:dyDescent="0.3">
      <c r="A13" s="6"/>
      <c r="B13" s="10"/>
      <c r="C13" s="51" t="s">
        <v>96</v>
      </c>
      <c r="D13" s="80">
        <f>(G13+J13+M13+P13)</f>
        <v>324.60000000000002</v>
      </c>
      <c r="E13" s="52">
        <f>H13+K13+N13+Q13</f>
        <v>322.40000000000003</v>
      </c>
      <c r="F13" s="53">
        <f t="shared" si="1"/>
        <v>0.99322242760320401</v>
      </c>
      <c r="G13" s="141">
        <v>10.7</v>
      </c>
      <c r="H13" s="113">
        <v>10.199999999999999</v>
      </c>
      <c r="I13" s="53">
        <f t="shared" si="3"/>
        <v>0.95327102803738317</v>
      </c>
      <c r="J13" s="80"/>
      <c r="K13" s="119"/>
      <c r="L13" s="53" t="str">
        <f>IF(K13=0," ",IF(K13/J13*100&gt;200,"св.200",K13/J13))</f>
        <v xml:space="preserve"> </v>
      </c>
      <c r="M13" s="80">
        <v>107.6</v>
      </c>
      <c r="N13" s="52">
        <v>109.9</v>
      </c>
      <c r="O13" s="53">
        <f t="shared" si="9"/>
        <v>1.021375464684015</v>
      </c>
      <c r="P13" s="52">
        <v>206.3</v>
      </c>
      <c r="Q13" s="52">
        <v>202.3</v>
      </c>
      <c r="R13" s="53">
        <f t="shared" si="12"/>
        <v>0.98061076102762967</v>
      </c>
      <c r="S13" s="1"/>
      <c r="T13" s="1"/>
      <c r="U13" s="1"/>
      <c r="V13" s="1"/>
    </row>
    <row r="14" spans="1:22" s="5" customFormat="1" ht="15.05" customHeight="1" outlineLevel="1" x14ac:dyDescent="0.3">
      <c r="A14" s="6"/>
      <c r="B14" s="10"/>
      <c r="C14" s="51" t="s">
        <v>95</v>
      </c>
      <c r="D14" s="80">
        <f>(G14+J14+M14+P14)</f>
        <v>325.7</v>
      </c>
      <c r="E14" s="52">
        <f>H14+K14+N14+Q14</f>
        <v>333.1</v>
      </c>
      <c r="F14" s="53">
        <f t="shared" si="1"/>
        <v>1.0227202947497698</v>
      </c>
      <c r="G14" s="141">
        <v>0.8</v>
      </c>
      <c r="H14" s="113">
        <v>0.8</v>
      </c>
      <c r="I14" s="53">
        <f t="shared" si="3"/>
        <v>1</v>
      </c>
      <c r="J14" s="80"/>
      <c r="K14" s="119"/>
      <c r="L14" s="53" t="str">
        <f t="shared" si="6"/>
        <v xml:space="preserve"> </v>
      </c>
      <c r="M14" s="80">
        <v>7</v>
      </c>
      <c r="N14" s="52">
        <v>8.8000000000000007</v>
      </c>
      <c r="O14" s="53">
        <f t="shared" si="9"/>
        <v>1.2571428571428573</v>
      </c>
      <c r="P14" s="52">
        <v>317.89999999999998</v>
      </c>
      <c r="Q14" s="52">
        <v>323.5</v>
      </c>
      <c r="R14" s="53">
        <f t="shared" si="12"/>
        <v>1.017615602390689</v>
      </c>
      <c r="S14" s="1"/>
      <c r="T14" s="1"/>
      <c r="U14" s="1"/>
      <c r="V14" s="1"/>
    </row>
    <row r="15" spans="1:22" s="5" customFormat="1" ht="15.05" customHeight="1" outlineLevel="1" x14ac:dyDescent="0.3">
      <c r="A15" s="6"/>
      <c r="B15" s="10"/>
      <c r="C15" s="51" t="s">
        <v>94</v>
      </c>
      <c r="D15" s="80">
        <f>(G15+J15+M15+P15)</f>
        <v>424.8</v>
      </c>
      <c r="E15" s="52">
        <f>H15+K15+N15+Q15</f>
        <v>412.8</v>
      </c>
      <c r="F15" s="53">
        <f t="shared" si="1"/>
        <v>0.97175141242937857</v>
      </c>
      <c r="G15" s="141">
        <v>0.5</v>
      </c>
      <c r="H15" s="113">
        <v>0</v>
      </c>
      <c r="I15" s="53">
        <f t="shared" si="3"/>
        <v>0</v>
      </c>
      <c r="J15" s="80"/>
      <c r="K15" s="119"/>
      <c r="L15" s="53" t="str">
        <f t="shared" si="6"/>
        <v xml:space="preserve"> </v>
      </c>
      <c r="M15" s="80">
        <v>185.4</v>
      </c>
      <c r="N15" s="52">
        <v>183.9</v>
      </c>
      <c r="O15" s="53">
        <f t="shared" si="9"/>
        <v>0.99190938511326865</v>
      </c>
      <c r="P15" s="52">
        <v>238.9</v>
      </c>
      <c r="Q15" s="52">
        <v>228.9</v>
      </c>
      <c r="R15" s="53">
        <f t="shared" si="12"/>
        <v>0.95814148179154457</v>
      </c>
      <c r="S15" s="1"/>
      <c r="T15" s="1"/>
      <c r="U15" s="1"/>
      <c r="V15" s="1"/>
    </row>
    <row r="16" spans="1:22" s="5" customFormat="1" ht="15.05" customHeight="1" outlineLevel="1" x14ac:dyDescent="0.3">
      <c r="A16" s="6"/>
      <c r="B16" s="10"/>
      <c r="C16" s="51" t="s">
        <v>93</v>
      </c>
      <c r="D16" s="80">
        <f>(G16+J16+M16+P16)</f>
        <v>359.29999999999995</v>
      </c>
      <c r="E16" s="52">
        <f>H16+K16+N16+Q16</f>
        <v>339.29999999999995</v>
      </c>
      <c r="F16" s="53">
        <f t="shared" si="1"/>
        <v>0.94433620929585305</v>
      </c>
      <c r="G16" s="141">
        <v>5.4</v>
      </c>
      <c r="H16" s="113">
        <v>4.4000000000000004</v>
      </c>
      <c r="I16" s="53">
        <f t="shared" si="3"/>
        <v>0.81481481481481488</v>
      </c>
      <c r="J16" s="80"/>
      <c r="K16" s="119"/>
      <c r="L16" s="53" t="str">
        <f t="shared" si="6"/>
        <v xml:space="preserve"> </v>
      </c>
      <c r="M16" s="80">
        <v>260.8</v>
      </c>
      <c r="N16" s="52">
        <v>254.5</v>
      </c>
      <c r="O16" s="53">
        <f t="shared" si="9"/>
        <v>0.97584355828220859</v>
      </c>
      <c r="P16" s="52">
        <v>93.1</v>
      </c>
      <c r="Q16" s="52">
        <v>80.400000000000006</v>
      </c>
      <c r="R16" s="53">
        <f t="shared" si="12"/>
        <v>0.86358754027926976</v>
      </c>
      <c r="S16" s="1"/>
      <c r="T16" s="1"/>
      <c r="U16" s="1"/>
      <c r="V16" s="1"/>
    </row>
    <row r="17" spans="1:22" ht="30.7" customHeight="1" x14ac:dyDescent="0.3">
      <c r="A17" s="7">
        <v>6</v>
      </c>
      <c r="B17" s="11"/>
      <c r="C17" s="84" t="s">
        <v>92</v>
      </c>
      <c r="D17" s="85">
        <f>SUM(D18:D22)</f>
        <v>3175.1</v>
      </c>
      <c r="E17" s="85">
        <f>SUM(E18:E22)</f>
        <v>2992.6</v>
      </c>
      <c r="F17" s="86">
        <f t="shared" ref="F17:F38" si="20">IF(D17=0," ",IF(E17/D17*100&gt;200,"св.200",E17/D17))</f>
        <v>0.94252149538597207</v>
      </c>
      <c r="G17" s="85">
        <f t="shared" ref="G17:H17" si="21">SUM(G18:G22)</f>
        <v>512.9</v>
      </c>
      <c r="H17" s="85">
        <f t="shared" si="21"/>
        <v>466.99999999999994</v>
      </c>
      <c r="I17" s="86">
        <f t="shared" si="3"/>
        <v>0.91050887112497558</v>
      </c>
      <c r="J17" s="85">
        <f t="shared" ref="J17" si="22">SUM(J18:J22)</f>
        <v>15</v>
      </c>
      <c r="K17" s="85">
        <f t="shared" ref="K17" si="23">SUM(K18:K22)</f>
        <v>58.2</v>
      </c>
      <c r="L17" s="86" t="str">
        <f t="shared" ref="L17:L41" si="24">IF(J17=0," ",IF(K17/J17*100&gt;200,"св.200",K17/J17))</f>
        <v>св.200</v>
      </c>
      <c r="M17" s="85">
        <f t="shared" ref="M17" si="25">SUM(M18:M22)</f>
        <v>546.29999999999995</v>
      </c>
      <c r="N17" s="85">
        <f t="shared" ref="N17" si="26">SUM(N18:N22)</f>
        <v>455.10000000000008</v>
      </c>
      <c r="O17" s="86">
        <f t="shared" ref="O17:O43" si="27">IF(M17=0," ",IF(N17/M17*100&gt;200,"св.200",N17/M17))</f>
        <v>0.83305875892366854</v>
      </c>
      <c r="P17" s="85">
        <f t="shared" ref="P17" si="28">SUM(P18:P22)</f>
        <v>2100.9</v>
      </c>
      <c r="Q17" s="85">
        <f t="shared" ref="Q17" si="29">SUM(Q18:Q22)</f>
        <v>2012.2999999999997</v>
      </c>
      <c r="R17" s="86">
        <f t="shared" ref="R17:R38" si="30">IF(P17=0," ",IF(Q17/P17*100&gt;200,"св.200",Q17/P17))</f>
        <v>0.95782759769622527</v>
      </c>
      <c r="S17" s="1"/>
      <c r="T17" s="1"/>
      <c r="U17" s="1"/>
      <c r="V17" s="1"/>
    </row>
    <row r="18" spans="1:22" s="5" customFormat="1" ht="15.05" customHeight="1" outlineLevel="1" x14ac:dyDescent="0.3">
      <c r="A18" s="6"/>
      <c r="B18" s="10"/>
      <c r="C18" s="51" t="s">
        <v>91</v>
      </c>
      <c r="D18" s="80">
        <f>(G18+J18+M18+P18)</f>
        <v>1222.5999999999999</v>
      </c>
      <c r="E18" s="52">
        <f>H18+K18+N18+Q18</f>
        <v>1125.8</v>
      </c>
      <c r="F18" s="53">
        <f t="shared" si="20"/>
        <v>0.92082447243579257</v>
      </c>
      <c r="G18" s="141">
        <v>479.4</v>
      </c>
      <c r="H18" s="113">
        <v>448.9</v>
      </c>
      <c r="I18" s="53">
        <f t="shared" si="3"/>
        <v>0.93637880684188568</v>
      </c>
      <c r="J18" s="80">
        <v>15</v>
      </c>
      <c r="K18" s="52">
        <v>15</v>
      </c>
      <c r="L18" s="53">
        <f>IF(K18=0," ",IF(K18/J18*100&gt;200,"св.200",K18/J18))</f>
        <v>1</v>
      </c>
      <c r="M18" s="80">
        <v>334</v>
      </c>
      <c r="N18" s="52">
        <v>276.60000000000002</v>
      </c>
      <c r="O18" s="53">
        <f t="shared" si="27"/>
        <v>0.82814371257485042</v>
      </c>
      <c r="P18" s="80">
        <v>394.2</v>
      </c>
      <c r="Q18" s="52">
        <v>385.3</v>
      </c>
      <c r="R18" s="53">
        <f t="shared" si="30"/>
        <v>0.97742262810755964</v>
      </c>
      <c r="S18" s="1"/>
      <c r="T18" s="1"/>
      <c r="U18" s="1"/>
      <c r="V18" s="1"/>
    </row>
    <row r="19" spans="1:22" s="5" customFormat="1" ht="15.05" customHeight="1" outlineLevel="1" x14ac:dyDescent="0.3">
      <c r="A19" s="6"/>
      <c r="B19" s="10"/>
      <c r="C19" s="51" t="s">
        <v>90</v>
      </c>
      <c r="D19" s="80">
        <f>(G19+J19+M19+P19)</f>
        <v>844.7</v>
      </c>
      <c r="E19" s="52">
        <f>H19+K19+N19+Q19</f>
        <v>858.5</v>
      </c>
      <c r="F19" s="53">
        <f t="shared" si="20"/>
        <v>1.0163371611222918</v>
      </c>
      <c r="G19" s="141">
        <v>30.3</v>
      </c>
      <c r="H19" s="113">
        <v>16.2</v>
      </c>
      <c r="I19" s="53">
        <f t="shared" si="3"/>
        <v>0.53465346534653457</v>
      </c>
      <c r="J19" s="80"/>
      <c r="K19" s="119">
        <v>43.2</v>
      </c>
      <c r="L19" s="53" t="str">
        <f t="shared" si="24"/>
        <v xml:space="preserve"> </v>
      </c>
      <c r="M19" s="80">
        <v>10.9</v>
      </c>
      <c r="N19" s="52">
        <v>10.1</v>
      </c>
      <c r="O19" s="53">
        <f t="shared" si="27"/>
        <v>0.92660550458715585</v>
      </c>
      <c r="P19" s="80">
        <v>803.5</v>
      </c>
      <c r="Q19" s="52">
        <v>789</v>
      </c>
      <c r="R19" s="53">
        <f t="shared" si="30"/>
        <v>0.9819539514623522</v>
      </c>
      <c r="S19" s="1"/>
      <c r="T19" s="1"/>
      <c r="U19" s="1"/>
      <c r="V19" s="1"/>
    </row>
    <row r="20" spans="1:22" s="5" customFormat="1" ht="15.05" customHeight="1" outlineLevel="1" x14ac:dyDescent="0.3">
      <c r="A20" s="6"/>
      <c r="B20" s="10"/>
      <c r="C20" s="51" t="s">
        <v>89</v>
      </c>
      <c r="D20" s="80">
        <f>(G20+J20+M20+P20)</f>
        <v>115.2</v>
      </c>
      <c r="E20" s="52">
        <f>H20+K20+N20+Q20</f>
        <v>117.3</v>
      </c>
      <c r="F20" s="53">
        <f t="shared" si="20"/>
        <v>1.0182291666666665</v>
      </c>
      <c r="G20" s="141">
        <v>1.1000000000000001</v>
      </c>
      <c r="H20" s="113">
        <v>0</v>
      </c>
      <c r="I20" s="53">
        <f t="shared" si="3"/>
        <v>0</v>
      </c>
      <c r="J20" s="80"/>
      <c r="K20" s="119"/>
      <c r="L20" s="53" t="str">
        <f t="shared" si="24"/>
        <v xml:space="preserve"> </v>
      </c>
      <c r="M20" s="80">
        <v>23.4</v>
      </c>
      <c r="N20" s="52">
        <v>23.5</v>
      </c>
      <c r="O20" s="53">
        <f t="shared" si="27"/>
        <v>1.0042735042735043</v>
      </c>
      <c r="P20" s="80">
        <v>90.7</v>
      </c>
      <c r="Q20" s="52">
        <v>93.8</v>
      </c>
      <c r="R20" s="53">
        <f t="shared" si="30"/>
        <v>1.0341786108048512</v>
      </c>
      <c r="S20" s="1"/>
      <c r="T20" s="1"/>
      <c r="U20" s="1"/>
      <c r="V20" s="1"/>
    </row>
    <row r="21" spans="1:22" s="5" customFormat="1" ht="15.05" customHeight="1" outlineLevel="1" x14ac:dyDescent="0.3">
      <c r="A21" s="6"/>
      <c r="B21" s="10"/>
      <c r="C21" s="51" t="s">
        <v>88</v>
      </c>
      <c r="D21" s="80">
        <f>(G21+J21+M21+P21)</f>
        <v>147.5</v>
      </c>
      <c r="E21" s="52">
        <f>H21+K21+N21+Q21</f>
        <v>131.4</v>
      </c>
      <c r="F21" s="53">
        <f t="shared" si="20"/>
        <v>0.8908474576271187</v>
      </c>
      <c r="G21" s="141">
        <v>0</v>
      </c>
      <c r="H21" s="113">
        <v>0</v>
      </c>
      <c r="I21" s="53" t="str">
        <f t="shared" si="3"/>
        <v xml:space="preserve"> </v>
      </c>
      <c r="J21" s="80"/>
      <c r="K21" s="119"/>
      <c r="L21" s="53" t="str">
        <f t="shared" si="24"/>
        <v xml:space="preserve"> </v>
      </c>
      <c r="M21" s="80">
        <v>26.3</v>
      </c>
      <c r="N21" s="52">
        <v>3.6</v>
      </c>
      <c r="O21" s="53">
        <f t="shared" si="27"/>
        <v>0.13688212927756654</v>
      </c>
      <c r="P21" s="80">
        <v>121.2</v>
      </c>
      <c r="Q21" s="52">
        <v>127.8</v>
      </c>
      <c r="R21" s="53">
        <f t="shared" si="30"/>
        <v>1.0544554455445545</v>
      </c>
      <c r="S21" s="1"/>
      <c r="T21" s="1"/>
      <c r="U21" s="1"/>
      <c r="V21" s="1"/>
    </row>
    <row r="22" spans="1:22" s="5" customFormat="1" ht="15.05" customHeight="1" outlineLevel="1" x14ac:dyDescent="0.3">
      <c r="A22" s="6"/>
      <c r="B22" s="10"/>
      <c r="C22" s="51" t="s">
        <v>147</v>
      </c>
      <c r="D22" s="80">
        <f>(G22+J22+M22+P22)</f>
        <v>845.09999999999991</v>
      </c>
      <c r="E22" s="52">
        <f>H22+K22+N22+Q22</f>
        <v>759.6</v>
      </c>
      <c r="F22" s="53">
        <f t="shared" si="20"/>
        <v>0.89882854100106513</v>
      </c>
      <c r="G22" s="141">
        <v>2.1</v>
      </c>
      <c r="H22" s="113">
        <v>1.9</v>
      </c>
      <c r="I22" s="53">
        <f t="shared" si="3"/>
        <v>0.90476190476190466</v>
      </c>
      <c r="J22" s="80"/>
      <c r="K22" s="119"/>
      <c r="L22" s="53" t="str">
        <f t="shared" si="24"/>
        <v xml:space="preserve"> </v>
      </c>
      <c r="M22" s="80">
        <v>151.69999999999999</v>
      </c>
      <c r="N22" s="52">
        <v>141.30000000000001</v>
      </c>
      <c r="O22" s="53">
        <f t="shared" si="27"/>
        <v>0.93144363876071212</v>
      </c>
      <c r="P22" s="80">
        <v>691.3</v>
      </c>
      <c r="Q22" s="52">
        <v>616.4</v>
      </c>
      <c r="R22" s="53">
        <f t="shared" si="30"/>
        <v>0.89165340662519887</v>
      </c>
      <c r="S22" s="1"/>
      <c r="T22" s="1"/>
      <c r="U22" s="1"/>
      <c r="V22" s="1"/>
    </row>
    <row r="23" spans="1:22" ht="30.7" customHeight="1" x14ac:dyDescent="0.3">
      <c r="A23" s="7">
        <v>7</v>
      </c>
      <c r="B23" s="11"/>
      <c r="C23" s="84" t="s">
        <v>118</v>
      </c>
      <c r="D23" s="85">
        <f>SUM(D24:D30)</f>
        <v>3941.9</v>
      </c>
      <c r="E23" s="85">
        <f>SUM(E24:E30)</f>
        <v>4186.0999999999995</v>
      </c>
      <c r="F23" s="86">
        <f t="shared" si="20"/>
        <v>1.061949821152236</v>
      </c>
      <c r="G23" s="85">
        <f t="shared" ref="G23:H23" si="31">SUM(G24:G30)</f>
        <v>1820.9</v>
      </c>
      <c r="H23" s="85">
        <f t="shared" si="31"/>
        <v>2014.9</v>
      </c>
      <c r="I23" s="86">
        <f t="shared" si="3"/>
        <v>1.1065407216211762</v>
      </c>
      <c r="J23" s="85">
        <f t="shared" ref="J23" si="32">SUM(J24:J30)</f>
        <v>1.1000000000000001</v>
      </c>
      <c r="K23" s="85">
        <f t="shared" ref="K23" si="33">SUM(K24:K30)</f>
        <v>1.5</v>
      </c>
      <c r="L23" s="86">
        <f t="shared" si="24"/>
        <v>1.3636363636363635</v>
      </c>
      <c r="M23" s="85">
        <f t="shared" ref="M23" si="34">SUM(M24:M30)</f>
        <v>740.2</v>
      </c>
      <c r="N23" s="85">
        <f t="shared" ref="N23" si="35">SUM(N24:N30)</f>
        <v>754.99999999999989</v>
      </c>
      <c r="O23" s="86">
        <f t="shared" si="27"/>
        <v>1.01999459605512</v>
      </c>
      <c r="P23" s="85">
        <f t="shared" ref="P23" si="36">SUM(P24:P30)</f>
        <v>1379.6999999999998</v>
      </c>
      <c r="Q23" s="85">
        <f t="shared" ref="Q23" si="37">SUM(Q24:Q30)</f>
        <v>1414.7</v>
      </c>
      <c r="R23" s="86">
        <f t="shared" si="30"/>
        <v>1.0253678335870118</v>
      </c>
      <c r="S23" s="1"/>
      <c r="T23" s="1"/>
      <c r="U23" s="1"/>
      <c r="V23" s="1"/>
    </row>
    <row r="24" spans="1:22" s="5" customFormat="1" ht="15.05" customHeight="1" outlineLevel="1" x14ac:dyDescent="0.3">
      <c r="A24" s="6"/>
      <c r="B24" s="10"/>
      <c r="C24" s="51" t="s">
        <v>117</v>
      </c>
      <c r="D24" s="80">
        <f t="shared" ref="D24:D30" si="38">(G24+J24+M24+P24)</f>
        <v>2323.1</v>
      </c>
      <c r="E24" s="52">
        <f>H24+K24+N24+Q24</f>
        <v>2516</v>
      </c>
      <c r="F24" s="53">
        <f t="shared" si="20"/>
        <v>1.0830355989841161</v>
      </c>
      <c r="G24" s="80">
        <v>1795.1</v>
      </c>
      <c r="H24" s="113">
        <v>1995.2</v>
      </c>
      <c r="I24" s="53">
        <f t="shared" ref="I24:I30" si="39">IF(G24=0," ",IF(H24/G24*100&gt;200,"св.200",H24/G24))</f>
        <v>1.1114701130856222</v>
      </c>
      <c r="J24" s="80"/>
      <c r="K24" s="119"/>
      <c r="L24" s="53" t="str">
        <f t="shared" si="24"/>
        <v xml:space="preserve"> </v>
      </c>
      <c r="M24" s="80">
        <v>293</v>
      </c>
      <c r="N24" s="52">
        <v>286.3</v>
      </c>
      <c r="O24" s="53">
        <f t="shared" si="27"/>
        <v>0.97713310580204782</v>
      </c>
      <c r="P24" s="80">
        <v>235</v>
      </c>
      <c r="Q24" s="52">
        <v>234.5</v>
      </c>
      <c r="R24" s="53">
        <f t="shared" si="30"/>
        <v>0.99787234042553197</v>
      </c>
      <c r="S24" s="1"/>
      <c r="T24" s="1"/>
      <c r="U24" s="1"/>
      <c r="V24" s="1"/>
    </row>
    <row r="25" spans="1:22" s="5" customFormat="1" ht="15.05" customHeight="1" outlineLevel="1" x14ac:dyDescent="0.3">
      <c r="A25" s="6"/>
      <c r="B25" s="10"/>
      <c r="C25" s="51" t="s">
        <v>87</v>
      </c>
      <c r="D25" s="80">
        <f t="shared" si="38"/>
        <v>325.40000000000003</v>
      </c>
      <c r="E25" s="52">
        <f t="shared" ref="E25:E30" si="40">H25+K25+N25+Q25</f>
        <v>329.79999999999995</v>
      </c>
      <c r="F25" s="53">
        <f t="shared" si="20"/>
        <v>1.0135218192993236</v>
      </c>
      <c r="G25" s="80">
        <v>3.2</v>
      </c>
      <c r="H25" s="113">
        <v>0.8</v>
      </c>
      <c r="I25" s="53">
        <f>IF(G25=0," ",IF(H25/G25*100&gt;200,"св.200",H25/G25))</f>
        <v>0.25</v>
      </c>
      <c r="J25" s="80"/>
      <c r="K25" s="119">
        <v>0.4</v>
      </c>
      <c r="L25" s="53" t="str">
        <f t="shared" si="24"/>
        <v xml:space="preserve"> </v>
      </c>
      <c r="M25" s="80">
        <v>77.400000000000006</v>
      </c>
      <c r="N25" s="52">
        <v>71.7</v>
      </c>
      <c r="O25" s="53">
        <f t="shared" si="27"/>
        <v>0.9263565891472868</v>
      </c>
      <c r="P25" s="80">
        <v>244.8</v>
      </c>
      <c r="Q25" s="52">
        <v>256.89999999999998</v>
      </c>
      <c r="R25" s="53">
        <f t="shared" si="30"/>
        <v>1.0494281045751632</v>
      </c>
      <c r="S25" s="1"/>
      <c r="T25" s="1"/>
      <c r="U25" s="1"/>
      <c r="V25" s="1"/>
    </row>
    <row r="26" spans="1:22" s="5" customFormat="1" ht="15.05" customHeight="1" outlineLevel="1" x14ac:dyDescent="0.3">
      <c r="A26" s="6"/>
      <c r="B26" s="10"/>
      <c r="C26" s="51" t="s">
        <v>86</v>
      </c>
      <c r="D26" s="80">
        <f t="shared" si="38"/>
        <v>549.90000000000009</v>
      </c>
      <c r="E26" s="52">
        <f t="shared" si="40"/>
        <v>549.79999999999995</v>
      </c>
      <c r="F26" s="53">
        <f t="shared" si="20"/>
        <v>0.99981814875431874</v>
      </c>
      <c r="G26" s="80">
        <v>0.4</v>
      </c>
      <c r="H26" s="113">
        <v>0.2</v>
      </c>
      <c r="I26" s="53">
        <f t="shared" si="39"/>
        <v>0.5</v>
      </c>
      <c r="J26" s="80">
        <v>1.1000000000000001</v>
      </c>
      <c r="K26" s="52">
        <v>1.1000000000000001</v>
      </c>
      <c r="L26" s="53">
        <f t="shared" si="24"/>
        <v>1</v>
      </c>
      <c r="M26" s="80">
        <v>201.8</v>
      </c>
      <c r="N26" s="52">
        <v>200.1</v>
      </c>
      <c r="O26" s="53">
        <f t="shared" si="27"/>
        <v>0.99157581764122882</v>
      </c>
      <c r="P26" s="80">
        <v>346.6</v>
      </c>
      <c r="Q26" s="52">
        <v>348.4</v>
      </c>
      <c r="R26" s="53">
        <f t="shared" si="30"/>
        <v>1.0051933064050778</v>
      </c>
      <c r="S26" s="1"/>
      <c r="T26" s="1"/>
      <c r="U26" s="1"/>
      <c r="V26" s="1"/>
    </row>
    <row r="27" spans="1:22" s="5" customFormat="1" ht="15.05" customHeight="1" outlineLevel="1" x14ac:dyDescent="0.3">
      <c r="A27" s="6"/>
      <c r="B27" s="10"/>
      <c r="C27" s="51" t="s">
        <v>85</v>
      </c>
      <c r="D27" s="80">
        <f t="shared" si="38"/>
        <v>207.4</v>
      </c>
      <c r="E27" s="52">
        <f>H27+K27+N27+Q27</f>
        <v>243.70000000000002</v>
      </c>
      <c r="F27" s="53">
        <f t="shared" si="20"/>
        <v>1.1750241080038573</v>
      </c>
      <c r="G27" s="80">
        <v>0.4</v>
      </c>
      <c r="H27" s="113">
        <v>0</v>
      </c>
      <c r="I27" s="53">
        <f t="shared" si="39"/>
        <v>0</v>
      </c>
      <c r="J27" s="80"/>
      <c r="K27" s="119"/>
      <c r="L27" s="53"/>
      <c r="M27" s="80">
        <v>51.7</v>
      </c>
      <c r="N27" s="52">
        <v>76.900000000000006</v>
      </c>
      <c r="O27" s="53">
        <f t="shared" si="27"/>
        <v>1.4874274661508704</v>
      </c>
      <c r="P27" s="80">
        <v>155.30000000000001</v>
      </c>
      <c r="Q27" s="52">
        <v>166.8</v>
      </c>
      <c r="R27" s="53">
        <f t="shared" si="30"/>
        <v>1.0740502253702511</v>
      </c>
      <c r="S27" s="1"/>
      <c r="T27" s="1"/>
      <c r="U27" s="1"/>
      <c r="V27" s="1"/>
    </row>
    <row r="28" spans="1:22" s="5" customFormat="1" ht="15.05" customHeight="1" outlineLevel="1" x14ac:dyDescent="0.3">
      <c r="A28" s="6"/>
      <c r="B28" s="10"/>
      <c r="C28" s="51" t="s">
        <v>84</v>
      </c>
      <c r="D28" s="80">
        <f t="shared" si="38"/>
        <v>118</v>
      </c>
      <c r="E28" s="52">
        <f t="shared" si="40"/>
        <v>121.1</v>
      </c>
      <c r="F28" s="53">
        <f t="shared" si="20"/>
        <v>1.0262711864406779</v>
      </c>
      <c r="G28" s="80">
        <v>18.100000000000001</v>
      </c>
      <c r="H28" s="113">
        <v>16.7</v>
      </c>
      <c r="I28" s="53">
        <f t="shared" si="39"/>
        <v>0.92265193370165732</v>
      </c>
      <c r="J28" s="80"/>
      <c r="K28" s="119"/>
      <c r="L28" s="53" t="str">
        <f t="shared" si="24"/>
        <v xml:space="preserve"> </v>
      </c>
      <c r="M28" s="80">
        <v>37.299999999999997</v>
      </c>
      <c r="N28" s="52">
        <v>40.4</v>
      </c>
      <c r="O28" s="53">
        <f t="shared" si="27"/>
        <v>1.0831099195710456</v>
      </c>
      <c r="P28" s="80">
        <v>62.6</v>
      </c>
      <c r="Q28" s="52">
        <v>64</v>
      </c>
      <c r="R28" s="53">
        <f t="shared" si="30"/>
        <v>1.0223642172523961</v>
      </c>
      <c r="S28" s="1"/>
      <c r="T28" s="1"/>
      <c r="U28" s="1"/>
      <c r="V28" s="1"/>
    </row>
    <row r="29" spans="1:22" s="5" customFormat="1" ht="15.05" customHeight="1" outlineLevel="1" x14ac:dyDescent="0.3">
      <c r="A29" s="6"/>
      <c r="B29" s="10"/>
      <c r="C29" s="51" t="s">
        <v>83</v>
      </c>
      <c r="D29" s="80">
        <f t="shared" si="38"/>
        <v>354.1</v>
      </c>
      <c r="E29" s="52">
        <f>H29+K29+N29+Q29</f>
        <v>353.79999999999995</v>
      </c>
      <c r="F29" s="53">
        <f t="shared" si="20"/>
        <v>0.99915278170008448</v>
      </c>
      <c r="G29" s="80">
        <v>3.5</v>
      </c>
      <c r="H29" s="113">
        <v>1.8</v>
      </c>
      <c r="I29" s="53">
        <f t="shared" si="39"/>
        <v>0.51428571428571435</v>
      </c>
      <c r="J29" s="80"/>
      <c r="K29" s="119"/>
      <c r="L29" s="53" t="str">
        <f t="shared" si="24"/>
        <v xml:space="preserve"> </v>
      </c>
      <c r="M29" s="80">
        <v>71.8</v>
      </c>
      <c r="N29" s="52">
        <v>70.8</v>
      </c>
      <c r="O29" s="53">
        <f t="shared" si="27"/>
        <v>0.98607242339832868</v>
      </c>
      <c r="P29" s="80">
        <v>278.8</v>
      </c>
      <c r="Q29" s="52">
        <v>281.2</v>
      </c>
      <c r="R29" s="53">
        <f t="shared" si="30"/>
        <v>1.0086083213773314</v>
      </c>
      <c r="S29" s="1"/>
      <c r="T29" s="1"/>
      <c r="U29" s="1"/>
      <c r="V29" s="1"/>
    </row>
    <row r="30" spans="1:22" s="5" customFormat="1" ht="15.05" customHeight="1" outlineLevel="1" x14ac:dyDescent="0.3">
      <c r="A30" s="6"/>
      <c r="B30" s="10"/>
      <c r="C30" s="51" t="s">
        <v>82</v>
      </c>
      <c r="D30" s="80">
        <f t="shared" si="38"/>
        <v>64</v>
      </c>
      <c r="E30" s="52">
        <f t="shared" si="40"/>
        <v>71.900000000000006</v>
      </c>
      <c r="F30" s="53">
        <f t="shared" si="20"/>
        <v>1.1234375000000001</v>
      </c>
      <c r="G30" s="80">
        <v>0.2</v>
      </c>
      <c r="H30" s="113">
        <v>0.2</v>
      </c>
      <c r="I30" s="53">
        <f t="shared" si="39"/>
        <v>1</v>
      </c>
      <c r="J30" s="80">
        <v>0</v>
      </c>
      <c r="K30" s="119"/>
      <c r="L30" s="53" t="str">
        <f t="shared" si="24"/>
        <v xml:space="preserve"> </v>
      </c>
      <c r="M30" s="80">
        <v>7.2</v>
      </c>
      <c r="N30" s="52">
        <v>8.8000000000000007</v>
      </c>
      <c r="O30" s="53">
        <f t="shared" si="27"/>
        <v>1.2222222222222223</v>
      </c>
      <c r="P30" s="80">
        <v>56.6</v>
      </c>
      <c r="Q30" s="52">
        <v>62.9</v>
      </c>
      <c r="R30" s="53">
        <f t="shared" si="30"/>
        <v>1.1113074204946995</v>
      </c>
      <c r="S30" s="1"/>
      <c r="T30" s="1"/>
      <c r="U30" s="1"/>
      <c r="V30" s="1"/>
    </row>
    <row r="31" spans="1:22" ht="28.5" customHeight="1" x14ac:dyDescent="0.3">
      <c r="A31" s="7">
        <v>8</v>
      </c>
      <c r="B31" s="11"/>
      <c r="C31" s="84" t="s">
        <v>128</v>
      </c>
      <c r="D31" s="85">
        <f>SUM(D32:D37)</f>
        <v>8008.7999999999993</v>
      </c>
      <c r="E31" s="85">
        <f>SUM(E32:E37)</f>
        <v>7760.2</v>
      </c>
      <c r="F31" s="86">
        <f t="shared" si="20"/>
        <v>0.96895914494056545</v>
      </c>
      <c r="G31" s="85">
        <f t="shared" ref="G31:H31" si="41">SUM(G32:G37)</f>
        <v>2943.8</v>
      </c>
      <c r="H31" s="85">
        <f t="shared" si="41"/>
        <v>2869.9</v>
      </c>
      <c r="I31" s="86">
        <f t="shared" ref="I31:I49" si="42">IF(G31=0," ",IF(H31/G31*100&gt;200,"св.200",H31/G31))</f>
        <v>0.97489639241796311</v>
      </c>
      <c r="J31" s="85">
        <f t="shared" ref="J31" si="43">SUM(J32:J37)</f>
        <v>1.1000000000000001</v>
      </c>
      <c r="K31" s="85">
        <f t="shared" ref="K31" si="44">SUM(K32:K37)</f>
        <v>49.5</v>
      </c>
      <c r="L31" s="86" t="str">
        <f t="shared" si="24"/>
        <v>св.200</v>
      </c>
      <c r="M31" s="85">
        <f t="shared" ref="M31:N31" si="45">SUM(M32:M37)</f>
        <v>1392.6000000000001</v>
      </c>
      <c r="N31" s="85">
        <f t="shared" si="45"/>
        <v>1335.1</v>
      </c>
      <c r="O31" s="86">
        <f t="shared" si="27"/>
        <v>0.95871032600890405</v>
      </c>
      <c r="P31" s="85">
        <f t="shared" ref="P31:Q31" si="46">SUM(P32:P37)</f>
        <v>3671.3</v>
      </c>
      <c r="Q31" s="85">
        <f t="shared" si="46"/>
        <v>3505.7</v>
      </c>
      <c r="R31" s="86">
        <f t="shared" si="30"/>
        <v>0.95489336202435093</v>
      </c>
      <c r="S31" s="1"/>
      <c r="T31" s="1"/>
      <c r="U31" s="1"/>
      <c r="V31" s="1"/>
    </row>
    <row r="32" spans="1:22" s="5" customFormat="1" ht="15.05" customHeight="1" outlineLevel="1" x14ac:dyDescent="0.3">
      <c r="A32" s="6"/>
      <c r="B32" s="10"/>
      <c r="C32" s="51" t="s">
        <v>134</v>
      </c>
      <c r="D32" s="80">
        <f t="shared" ref="D32:D37" si="47">(G32+J32+M32+P32)</f>
        <v>3501.8</v>
      </c>
      <c r="E32" s="52">
        <f t="shared" ref="E32:E37" si="48">H32+K32+N32+Q32</f>
        <v>3521.8999999999996</v>
      </c>
      <c r="F32" s="53">
        <f t="shared" si="20"/>
        <v>1.0057399051916156</v>
      </c>
      <c r="G32" s="80">
        <v>2772.9</v>
      </c>
      <c r="H32" s="113">
        <v>2770</v>
      </c>
      <c r="I32" s="53">
        <f t="shared" si="42"/>
        <v>0.99895416351112554</v>
      </c>
      <c r="J32" s="80"/>
      <c r="K32" s="119"/>
      <c r="L32" s="53" t="str">
        <f>IF(K32=0," ",IF(K32/J32*100&gt;200,"св.200",K32/J32))</f>
        <v xml:space="preserve"> </v>
      </c>
      <c r="M32" s="80">
        <v>420.1</v>
      </c>
      <c r="N32" s="52">
        <v>416.2</v>
      </c>
      <c r="O32" s="53">
        <f t="shared" si="27"/>
        <v>0.99071649607236367</v>
      </c>
      <c r="P32" s="80">
        <v>308.8</v>
      </c>
      <c r="Q32" s="52">
        <v>335.7</v>
      </c>
      <c r="R32" s="53">
        <f t="shared" si="30"/>
        <v>1.0871113989637304</v>
      </c>
      <c r="S32" s="1"/>
      <c r="T32" s="1"/>
      <c r="U32" s="1"/>
      <c r="V32" s="1"/>
    </row>
    <row r="33" spans="1:22" s="5" customFormat="1" ht="15.05" customHeight="1" outlineLevel="1" x14ac:dyDescent="0.3">
      <c r="A33" s="6"/>
      <c r="B33" s="10"/>
      <c r="C33" s="51" t="s">
        <v>81</v>
      </c>
      <c r="D33" s="80">
        <f t="shared" si="47"/>
        <v>232.6</v>
      </c>
      <c r="E33" s="52">
        <f t="shared" si="48"/>
        <v>242.2</v>
      </c>
      <c r="F33" s="53">
        <f t="shared" si="20"/>
        <v>1.0412725709372312</v>
      </c>
      <c r="G33" s="80">
        <v>8.9</v>
      </c>
      <c r="H33" s="113">
        <v>7.8</v>
      </c>
      <c r="I33" s="53">
        <f t="shared" si="42"/>
        <v>0.87640449438202239</v>
      </c>
      <c r="J33" s="80"/>
      <c r="K33" s="119"/>
      <c r="L33" s="53" t="str">
        <f t="shared" si="24"/>
        <v xml:space="preserve"> </v>
      </c>
      <c r="M33" s="80">
        <v>65</v>
      </c>
      <c r="N33" s="52">
        <v>64.8</v>
      </c>
      <c r="O33" s="53">
        <f t="shared" si="27"/>
        <v>0.99692307692307691</v>
      </c>
      <c r="P33" s="80">
        <v>158.69999999999999</v>
      </c>
      <c r="Q33" s="52">
        <v>169.6</v>
      </c>
      <c r="R33" s="53">
        <f t="shared" si="30"/>
        <v>1.0686830497794582</v>
      </c>
      <c r="S33" s="1"/>
      <c r="T33" s="1"/>
      <c r="U33" s="1"/>
      <c r="V33" s="1"/>
    </row>
    <row r="34" spans="1:22" s="5" customFormat="1" ht="15.05" customHeight="1" outlineLevel="1" x14ac:dyDescent="0.3">
      <c r="A34" s="6"/>
      <c r="B34" s="10"/>
      <c r="C34" s="51" t="s">
        <v>80</v>
      </c>
      <c r="D34" s="80">
        <f t="shared" si="47"/>
        <v>262.8</v>
      </c>
      <c r="E34" s="52">
        <f t="shared" si="48"/>
        <v>237.8</v>
      </c>
      <c r="F34" s="53">
        <f t="shared" si="20"/>
        <v>0.90487062404870622</v>
      </c>
      <c r="G34" s="80">
        <v>45.1</v>
      </c>
      <c r="H34" s="113">
        <v>8.9</v>
      </c>
      <c r="I34" s="53">
        <f t="shared" si="42"/>
        <v>0.19733924611973391</v>
      </c>
      <c r="J34" s="80"/>
      <c r="K34" s="119">
        <v>15.3</v>
      </c>
      <c r="L34" s="53" t="str">
        <f t="shared" si="24"/>
        <v xml:space="preserve"> </v>
      </c>
      <c r="M34" s="80">
        <v>24.8</v>
      </c>
      <c r="N34" s="52">
        <v>25.7</v>
      </c>
      <c r="O34" s="53">
        <f t="shared" si="27"/>
        <v>1.036290322580645</v>
      </c>
      <c r="P34" s="80">
        <v>192.9</v>
      </c>
      <c r="Q34" s="52">
        <v>187.9</v>
      </c>
      <c r="R34" s="53">
        <f t="shared" si="30"/>
        <v>0.97407983411093835</v>
      </c>
      <c r="S34" s="1"/>
      <c r="T34" s="1"/>
      <c r="U34" s="1"/>
      <c r="V34" s="1"/>
    </row>
    <row r="35" spans="1:22" s="5" customFormat="1" ht="15.05" customHeight="1" outlineLevel="1" x14ac:dyDescent="0.3">
      <c r="A35" s="6"/>
      <c r="B35" s="10"/>
      <c r="C35" s="51" t="s">
        <v>79</v>
      </c>
      <c r="D35" s="80">
        <f t="shared" si="47"/>
        <v>201.1</v>
      </c>
      <c r="E35" s="52">
        <f t="shared" si="48"/>
        <v>195.1</v>
      </c>
      <c r="F35" s="53">
        <f t="shared" si="20"/>
        <v>0.97016409746394827</v>
      </c>
      <c r="G35" s="80">
        <v>12.5</v>
      </c>
      <c r="H35" s="113">
        <v>9.6999999999999993</v>
      </c>
      <c r="I35" s="53">
        <f t="shared" si="42"/>
        <v>0.77599999999999991</v>
      </c>
      <c r="J35" s="80"/>
      <c r="K35" s="119"/>
      <c r="L35" s="53" t="str">
        <f t="shared" si="24"/>
        <v xml:space="preserve"> </v>
      </c>
      <c r="M35" s="80">
        <v>160.5</v>
      </c>
      <c r="N35" s="52">
        <v>149.5</v>
      </c>
      <c r="O35" s="53">
        <f t="shared" si="27"/>
        <v>0.93146417445482865</v>
      </c>
      <c r="P35" s="80">
        <v>28.1</v>
      </c>
      <c r="Q35" s="52">
        <v>35.9</v>
      </c>
      <c r="R35" s="53">
        <f t="shared" si="30"/>
        <v>1.2775800711743772</v>
      </c>
      <c r="S35" s="1"/>
      <c r="T35" s="1"/>
      <c r="U35" s="1"/>
      <c r="V35" s="1"/>
    </row>
    <row r="36" spans="1:22" s="5" customFormat="1" ht="15.05" customHeight="1" outlineLevel="1" x14ac:dyDescent="0.3">
      <c r="A36" s="6"/>
      <c r="B36" s="10"/>
      <c r="C36" s="51" t="s">
        <v>78</v>
      </c>
      <c r="D36" s="80">
        <f t="shared" si="47"/>
        <v>3172.6</v>
      </c>
      <c r="E36" s="52">
        <f t="shared" si="48"/>
        <v>3037.5</v>
      </c>
      <c r="F36" s="53">
        <f t="shared" si="20"/>
        <v>0.95741662989346277</v>
      </c>
      <c r="G36" s="80">
        <v>88.1</v>
      </c>
      <c r="H36" s="113">
        <v>65.7</v>
      </c>
      <c r="I36" s="53">
        <f t="shared" si="42"/>
        <v>0.74574347332576629</v>
      </c>
      <c r="J36" s="80">
        <v>1.1000000000000001</v>
      </c>
      <c r="K36" s="52">
        <v>34.200000000000003</v>
      </c>
      <c r="L36" s="53" t="str">
        <f t="shared" si="24"/>
        <v>св.200</v>
      </c>
      <c r="M36" s="80">
        <v>294</v>
      </c>
      <c r="N36" s="52">
        <v>282.5</v>
      </c>
      <c r="O36" s="53">
        <f t="shared" si="27"/>
        <v>0.96088435374149661</v>
      </c>
      <c r="P36" s="80">
        <v>2789.4</v>
      </c>
      <c r="Q36" s="52">
        <v>2655.1</v>
      </c>
      <c r="R36" s="53">
        <f t="shared" si="30"/>
        <v>0.95185344518534443</v>
      </c>
      <c r="S36" s="1"/>
      <c r="T36" s="1"/>
      <c r="U36" s="1"/>
      <c r="V36" s="1"/>
    </row>
    <row r="37" spans="1:22" s="5" customFormat="1" ht="15.05" customHeight="1" outlineLevel="1" x14ac:dyDescent="0.3">
      <c r="A37" s="6"/>
      <c r="B37" s="10"/>
      <c r="C37" s="51" t="s">
        <v>77</v>
      </c>
      <c r="D37" s="80">
        <f t="shared" si="47"/>
        <v>637.9</v>
      </c>
      <c r="E37" s="52">
        <f t="shared" si="48"/>
        <v>525.70000000000005</v>
      </c>
      <c r="F37" s="53">
        <f t="shared" si="20"/>
        <v>0.82411036212572508</v>
      </c>
      <c r="G37" s="80">
        <v>16.3</v>
      </c>
      <c r="H37" s="113">
        <v>7.8</v>
      </c>
      <c r="I37" s="53">
        <f t="shared" si="42"/>
        <v>0.47852760736196315</v>
      </c>
      <c r="J37" s="80"/>
      <c r="K37" s="119"/>
      <c r="L37" s="53" t="str">
        <f t="shared" si="24"/>
        <v xml:space="preserve"> </v>
      </c>
      <c r="M37" s="80">
        <v>428.2</v>
      </c>
      <c r="N37" s="52">
        <v>396.4</v>
      </c>
      <c r="O37" s="53">
        <f t="shared" si="27"/>
        <v>0.92573563755254551</v>
      </c>
      <c r="P37" s="80">
        <v>193.4</v>
      </c>
      <c r="Q37" s="52">
        <v>121.5</v>
      </c>
      <c r="R37" s="53">
        <f t="shared" si="30"/>
        <v>0.62823164426059974</v>
      </c>
      <c r="S37" s="1"/>
      <c r="T37" s="1"/>
      <c r="U37" s="1"/>
      <c r="V37" s="1"/>
    </row>
    <row r="38" spans="1:22" ht="30.05" customHeight="1" x14ac:dyDescent="0.3">
      <c r="A38" s="7">
        <v>9</v>
      </c>
      <c r="B38" s="11"/>
      <c r="C38" s="84" t="s">
        <v>116</v>
      </c>
      <c r="D38" s="85">
        <f>SUM(D39:D40,D41:D42,D43)</f>
        <v>4708.4999999999991</v>
      </c>
      <c r="E38" s="85">
        <f>SUM(E39:E43)</f>
        <v>3579.4</v>
      </c>
      <c r="F38" s="86">
        <f t="shared" si="20"/>
        <v>0.76019963895083376</v>
      </c>
      <c r="G38" s="85">
        <f t="shared" ref="G38:H38" si="49">SUM(G39:G43)</f>
        <v>1027.2</v>
      </c>
      <c r="H38" s="85">
        <f t="shared" si="49"/>
        <v>815.19999999999993</v>
      </c>
      <c r="I38" s="86">
        <f t="shared" si="42"/>
        <v>0.79361370716510893</v>
      </c>
      <c r="J38" s="85">
        <f t="shared" ref="J38" si="50">SUM(J39:J43)</f>
        <v>0</v>
      </c>
      <c r="K38" s="85">
        <f t="shared" ref="K38" si="51">SUM(K39:K43)</f>
        <v>1.7</v>
      </c>
      <c r="L38" s="86" t="str">
        <f t="shared" si="24"/>
        <v xml:space="preserve"> </v>
      </c>
      <c r="M38" s="85">
        <f t="shared" ref="M38:N38" si="52">SUM(M39:M43)</f>
        <v>1127.9000000000001</v>
      </c>
      <c r="N38" s="85">
        <f t="shared" si="52"/>
        <v>886.5</v>
      </c>
      <c r="O38" s="86">
        <f t="shared" si="27"/>
        <v>0.78597393385938463</v>
      </c>
      <c r="P38" s="85">
        <f t="shared" ref="P38:Q38" si="53">SUM(P39:P43)</f>
        <v>2553.3999999999996</v>
      </c>
      <c r="Q38" s="85">
        <f t="shared" si="53"/>
        <v>1876</v>
      </c>
      <c r="R38" s="86">
        <f t="shared" si="30"/>
        <v>0.73470666562230758</v>
      </c>
      <c r="S38" s="1"/>
      <c r="T38" s="1"/>
      <c r="U38" s="1"/>
      <c r="V38" s="1"/>
    </row>
    <row r="39" spans="1:22" s="5" customFormat="1" ht="15.05" customHeight="1" outlineLevel="1" x14ac:dyDescent="0.3">
      <c r="A39" s="6"/>
      <c r="B39" s="10"/>
      <c r="C39" s="51" t="s">
        <v>129</v>
      </c>
      <c r="D39" s="80">
        <f t="shared" ref="D39:D65" si="54">(G39+J39+M39+P39)</f>
        <v>1694.2</v>
      </c>
      <c r="E39" s="52">
        <f>H39+K45+N39+Q39</f>
        <v>1152.5</v>
      </c>
      <c r="F39" s="53">
        <f>IF(E39=0," ",IF(E39/D39*100&gt;200,"св.200",E39/D39))</f>
        <v>0.68026207059379051</v>
      </c>
      <c r="G39" s="80">
        <v>791.1</v>
      </c>
      <c r="H39" s="113">
        <v>664.8</v>
      </c>
      <c r="I39" s="53">
        <f t="shared" si="42"/>
        <v>0.84034888130451257</v>
      </c>
      <c r="J39" s="80"/>
      <c r="K39" s="120"/>
      <c r="L39" s="53" t="str">
        <f>IF(J39=0," ",IF(K45/J39*100&gt;200,"св.200",K45/J39))</f>
        <v xml:space="preserve"> </v>
      </c>
      <c r="M39" s="80">
        <v>377.6</v>
      </c>
      <c r="N39" s="52">
        <v>214.9</v>
      </c>
      <c r="O39" s="53">
        <f t="shared" si="27"/>
        <v>0.5691207627118644</v>
      </c>
      <c r="P39" s="80">
        <v>525.5</v>
      </c>
      <c r="Q39" s="52">
        <v>272.8</v>
      </c>
      <c r="R39" s="53">
        <f>IF(Q39=0," ",IF(Q39/P39*100&gt;200,"св.200",Q39/P39))</f>
        <v>0.51912464319695528</v>
      </c>
      <c r="S39" s="1"/>
      <c r="T39" s="1"/>
      <c r="U39" s="1"/>
      <c r="V39" s="1"/>
    </row>
    <row r="40" spans="1:22" s="19" customFormat="1" ht="15.05" customHeight="1" outlineLevel="1" x14ac:dyDescent="0.3">
      <c r="A40" s="17"/>
      <c r="B40" s="18"/>
      <c r="C40" s="51" t="s">
        <v>76</v>
      </c>
      <c r="D40" s="80">
        <f>(G40+J40+M40+P40)</f>
        <v>1614.5</v>
      </c>
      <c r="E40" s="52">
        <f>H40+K40+N40+Q40</f>
        <v>1245.8</v>
      </c>
      <c r="F40" s="53">
        <f>IF(E40=0," ",IF(E40/D40*100&gt;200,"св.200",E40/D40))</f>
        <v>0.77163208423660579</v>
      </c>
      <c r="G40" s="80">
        <v>184.6</v>
      </c>
      <c r="H40" s="113">
        <v>117.9</v>
      </c>
      <c r="I40" s="53">
        <f t="shared" si="42"/>
        <v>0.63867822318526546</v>
      </c>
      <c r="J40" s="80"/>
      <c r="K40" s="119"/>
      <c r="L40" s="53" t="str">
        <f t="shared" si="24"/>
        <v xml:space="preserve"> </v>
      </c>
      <c r="M40" s="80">
        <v>228.6</v>
      </c>
      <c r="N40" s="52">
        <v>190.5</v>
      </c>
      <c r="O40" s="53">
        <f t="shared" si="27"/>
        <v>0.83333333333333337</v>
      </c>
      <c r="P40" s="80">
        <v>1201.3</v>
      </c>
      <c r="Q40" s="52">
        <v>937.4</v>
      </c>
      <c r="R40" s="53">
        <f>IF(Q40=0," ",IF(Q40/P40*100&gt;200,"св.200",Q40/P40))</f>
        <v>0.78032131857154752</v>
      </c>
      <c r="S40" s="2"/>
      <c r="T40" s="2"/>
      <c r="U40" s="2"/>
      <c r="V40" s="2"/>
    </row>
    <row r="41" spans="1:22" s="5" customFormat="1" ht="15.05" customHeight="1" outlineLevel="1" x14ac:dyDescent="0.3">
      <c r="A41" s="6"/>
      <c r="B41" s="10"/>
      <c r="C41" s="51" t="s">
        <v>75</v>
      </c>
      <c r="D41" s="80">
        <f t="shared" si="54"/>
        <v>428.1</v>
      </c>
      <c r="E41" s="52">
        <f>H41+K41+N41+Q41</f>
        <v>410.9</v>
      </c>
      <c r="F41" s="53">
        <f>IF(E41=0," ",IF(E41/D41*100&gt;200,"св.200",E41/D41))</f>
        <v>0.95982247138519028</v>
      </c>
      <c r="G41" s="80">
        <v>19.600000000000001</v>
      </c>
      <c r="H41" s="113">
        <v>8.6</v>
      </c>
      <c r="I41" s="53">
        <f t="shared" si="42"/>
        <v>0.43877551020408156</v>
      </c>
      <c r="J41" s="80"/>
      <c r="K41" s="119"/>
      <c r="L41" s="53" t="str">
        <f t="shared" si="24"/>
        <v xml:space="preserve"> </v>
      </c>
      <c r="M41" s="80">
        <v>189.2</v>
      </c>
      <c r="N41" s="52">
        <v>188</v>
      </c>
      <c r="O41" s="53">
        <f t="shared" si="27"/>
        <v>0.9936575052854123</v>
      </c>
      <c r="P41" s="80">
        <v>219.3</v>
      </c>
      <c r="Q41" s="52">
        <v>214.3</v>
      </c>
      <c r="R41" s="53">
        <f>IF(Q41=0," ",IF(Q41/P41*100&gt;200,"св.200",Q41/P41))</f>
        <v>0.97720018239854078</v>
      </c>
      <c r="S41" s="1"/>
      <c r="T41" s="1"/>
      <c r="U41" s="1"/>
      <c r="V41" s="1"/>
    </row>
    <row r="42" spans="1:22" s="19" customFormat="1" ht="15.05" customHeight="1" outlineLevel="1" x14ac:dyDescent="0.3">
      <c r="A42" s="17"/>
      <c r="B42" s="18"/>
      <c r="C42" s="51" t="s">
        <v>121</v>
      </c>
      <c r="D42" s="80">
        <f t="shared" si="54"/>
        <v>520.5</v>
      </c>
      <c r="E42" s="52">
        <f>H42+K42+N42+Q42</f>
        <v>374.5</v>
      </c>
      <c r="F42" s="53">
        <f>IF(E42=0," ",IF(E42/D42*100&gt;200,"св.200",E42/D42))</f>
        <v>0.71950048030739677</v>
      </c>
      <c r="G42" s="80">
        <v>22.7</v>
      </c>
      <c r="H42" s="113">
        <v>23.1</v>
      </c>
      <c r="I42" s="53">
        <f t="shared" si="42"/>
        <v>1.0176211453744495</v>
      </c>
      <c r="J42" s="80"/>
      <c r="K42" s="119"/>
      <c r="L42" s="53" t="str">
        <f>IF(J42=0," ",IF(K42/J42*100&gt;200,"св.200",K42/J42))</f>
        <v xml:space="preserve"> </v>
      </c>
      <c r="M42" s="80">
        <v>164.7</v>
      </c>
      <c r="N42" s="52">
        <v>149.6</v>
      </c>
      <c r="O42" s="53">
        <f t="shared" si="27"/>
        <v>0.90831815421979356</v>
      </c>
      <c r="P42" s="80">
        <v>333.1</v>
      </c>
      <c r="Q42" s="52">
        <v>201.8</v>
      </c>
      <c r="R42" s="53">
        <f>IF(Q42=0," ",IF(Q42/P42*100&gt;200,"св.200",Q42/P42))</f>
        <v>0.60582407685379769</v>
      </c>
      <c r="S42" s="2"/>
      <c r="T42" s="2"/>
      <c r="U42" s="2"/>
      <c r="V42" s="2"/>
    </row>
    <row r="43" spans="1:22" s="19" customFormat="1" ht="15.05" customHeight="1" outlineLevel="1" x14ac:dyDescent="0.3">
      <c r="A43" s="17"/>
      <c r="B43" s="18"/>
      <c r="C43" s="51" t="s">
        <v>122</v>
      </c>
      <c r="D43" s="80">
        <f t="shared" si="54"/>
        <v>451.2</v>
      </c>
      <c r="E43" s="52">
        <f>H43+K43+N43+Q43</f>
        <v>395.7</v>
      </c>
      <c r="F43" s="53">
        <f>IF(E43=0," ",IF(E43/D43*100&gt;200,"св.200",E43/D43))</f>
        <v>0.8769946808510638</v>
      </c>
      <c r="G43" s="80">
        <v>9.1999999999999993</v>
      </c>
      <c r="H43" s="113">
        <v>0.8</v>
      </c>
      <c r="I43" s="53">
        <f t="shared" si="42"/>
        <v>8.6956521739130446E-2</v>
      </c>
      <c r="J43" s="80"/>
      <c r="K43" s="119">
        <v>1.7</v>
      </c>
      <c r="L43" s="53" t="e">
        <f>IF(K43=0," ",IF(K43/J43*100&gt;200,"св.200",K43/J43))</f>
        <v>#DIV/0!</v>
      </c>
      <c r="M43" s="80">
        <v>167.8</v>
      </c>
      <c r="N43" s="52">
        <v>143.5</v>
      </c>
      <c r="O43" s="53">
        <f t="shared" si="27"/>
        <v>0.8551847437425506</v>
      </c>
      <c r="P43" s="80">
        <v>274.2</v>
      </c>
      <c r="Q43" s="52">
        <v>249.7</v>
      </c>
      <c r="R43" s="53">
        <f>IF(Q43=0," ",IF(Q43/P43*100&gt;200,"св.200",Q43/P43))</f>
        <v>0.91064916119620709</v>
      </c>
      <c r="S43" s="2"/>
      <c r="T43" s="2"/>
      <c r="U43" s="2"/>
      <c r="V43" s="2"/>
    </row>
    <row r="44" spans="1:22" ht="33.049999999999997" customHeight="1" x14ac:dyDescent="0.3">
      <c r="A44" s="7">
        <v>10</v>
      </c>
      <c r="B44" s="11"/>
      <c r="C44" s="84" t="s">
        <v>74</v>
      </c>
      <c r="D44" s="85">
        <f>SUM(D45:D49)</f>
        <v>627.70000000000005</v>
      </c>
      <c r="E44" s="85">
        <f>SUM(E45:E49)</f>
        <v>861.4</v>
      </c>
      <c r="F44" s="86">
        <f t="shared" ref="F44:F64" si="55">IF(D44=0," ",IF(E44/D44*100&gt;200,"св.200",E44/D44))</f>
        <v>1.3723116138282618</v>
      </c>
      <c r="G44" s="85">
        <f t="shared" ref="G44:H44" si="56">SUM(G45:G49)</f>
        <v>175.20000000000002</v>
      </c>
      <c r="H44" s="85">
        <f t="shared" si="56"/>
        <v>276.60000000000002</v>
      </c>
      <c r="I44" s="86">
        <f t="shared" si="42"/>
        <v>1.5787671232876712</v>
      </c>
      <c r="J44" s="85">
        <f t="shared" ref="J44" si="57">SUM(J45:J49)</f>
        <v>0</v>
      </c>
      <c r="K44" s="85">
        <f t="shared" ref="K44" si="58">SUM(K45:K49)</f>
        <v>124.5</v>
      </c>
      <c r="L44" s="86" t="str">
        <f t="shared" ref="L44:L64" si="59">IF(J44=0," ",IF(K44/J44*100&gt;200,"св.200",K44/J44))</f>
        <v xml:space="preserve"> </v>
      </c>
      <c r="M44" s="85">
        <f t="shared" ref="M44:N44" si="60">SUM(M45:M49)</f>
        <v>167.8</v>
      </c>
      <c r="N44" s="85">
        <f t="shared" si="60"/>
        <v>152.5</v>
      </c>
      <c r="O44" s="86">
        <f t="shared" ref="O44:O64" si="61">IF(M44=0," ",IF(N44/M44*100&gt;200,"св.200",N44/M44))</f>
        <v>0.90882002383790217</v>
      </c>
      <c r="P44" s="85">
        <f t="shared" ref="P44:Q44" si="62">SUM(P45:P49)</f>
        <v>284.70000000000005</v>
      </c>
      <c r="Q44" s="85">
        <f t="shared" si="62"/>
        <v>307.8</v>
      </c>
      <c r="R44" s="86">
        <f t="shared" ref="R44:R64" si="63">IF(P44=0," ",IF(Q44/P44*100&gt;200,"св.200",Q44/P44))</f>
        <v>1.0811380400421495</v>
      </c>
      <c r="S44" s="1"/>
      <c r="T44" s="1"/>
      <c r="U44" s="1"/>
      <c r="V44" s="1"/>
    </row>
    <row r="45" spans="1:22" s="5" customFormat="1" ht="15.05" customHeight="1" outlineLevel="1" x14ac:dyDescent="0.3">
      <c r="A45" s="6"/>
      <c r="B45" s="10"/>
      <c r="C45" s="51" t="s">
        <v>73</v>
      </c>
      <c r="D45" s="80">
        <f t="shared" si="54"/>
        <v>283.89999999999998</v>
      </c>
      <c r="E45" s="52">
        <f>H45+K45+N45+Q45</f>
        <v>386.5</v>
      </c>
      <c r="F45" s="53">
        <f t="shared" si="55"/>
        <v>1.3613948573441355</v>
      </c>
      <c r="G45" s="80">
        <v>146.80000000000001</v>
      </c>
      <c r="H45" s="113">
        <v>254.3</v>
      </c>
      <c r="I45" s="53">
        <f t="shared" si="42"/>
        <v>1.7322888283378746</v>
      </c>
      <c r="J45" s="80"/>
      <c r="K45" s="119"/>
      <c r="L45" s="53" t="str">
        <f t="shared" si="59"/>
        <v xml:space="preserve"> </v>
      </c>
      <c r="M45" s="80">
        <v>59.2</v>
      </c>
      <c r="N45" s="52">
        <v>56.3</v>
      </c>
      <c r="O45" s="53">
        <f t="shared" si="61"/>
        <v>0.95101351351351338</v>
      </c>
      <c r="P45" s="80">
        <v>77.900000000000006</v>
      </c>
      <c r="Q45" s="52">
        <v>75.900000000000006</v>
      </c>
      <c r="R45" s="53">
        <f t="shared" si="63"/>
        <v>0.9743260590500642</v>
      </c>
      <c r="S45" s="1"/>
      <c r="T45" s="1"/>
      <c r="U45" s="1"/>
      <c r="V45" s="1"/>
    </row>
    <row r="46" spans="1:22" s="5" customFormat="1" ht="15.05" customHeight="1" outlineLevel="1" x14ac:dyDescent="0.3">
      <c r="A46" s="6"/>
      <c r="B46" s="10"/>
      <c r="C46" s="130" t="s">
        <v>72</v>
      </c>
      <c r="D46" s="80">
        <f t="shared" si="54"/>
        <v>53.5</v>
      </c>
      <c r="E46" s="52">
        <f>H46+K46+N46+Q46</f>
        <v>53.7</v>
      </c>
      <c r="F46" s="53">
        <f t="shared" si="55"/>
        <v>1.0037383177570094</v>
      </c>
      <c r="G46" s="80">
        <v>5.3</v>
      </c>
      <c r="H46" s="113">
        <v>5.0999999999999996</v>
      </c>
      <c r="I46" s="53">
        <f t="shared" si="42"/>
        <v>0.96226415094339623</v>
      </c>
      <c r="J46" s="80"/>
      <c r="K46" s="119"/>
      <c r="L46" s="53" t="str">
        <f t="shared" si="59"/>
        <v xml:space="preserve"> </v>
      </c>
      <c r="M46" s="80">
        <v>22.3</v>
      </c>
      <c r="N46" s="52">
        <v>18.899999999999999</v>
      </c>
      <c r="O46" s="53">
        <f t="shared" si="61"/>
        <v>0.84753363228699541</v>
      </c>
      <c r="P46" s="80">
        <v>25.9</v>
      </c>
      <c r="Q46" s="52">
        <v>29.7</v>
      </c>
      <c r="R46" s="53">
        <f t="shared" si="63"/>
        <v>1.1467181467181466</v>
      </c>
      <c r="S46" s="1"/>
      <c r="T46" s="1"/>
      <c r="U46" s="1"/>
      <c r="V46" s="1"/>
    </row>
    <row r="47" spans="1:22" s="5" customFormat="1" ht="15.05" customHeight="1" outlineLevel="1" x14ac:dyDescent="0.3">
      <c r="A47" s="6"/>
      <c r="B47" s="10"/>
      <c r="C47" s="51" t="s">
        <v>71</v>
      </c>
      <c r="D47" s="80">
        <f t="shared" si="54"/>
        <v>102.1</v>
      </c>
      <c r="E47" s="52">
        <f>H47+K47+N47+Q47</f>
        <v>101.8</v>
      </c>
      <c r="F47" s="53">
        <f t="shared" si="55"/>
        <v>0.99706170421155738</v>
      </c>
      <c r="G47" s="80">
        <v>5.2</v>
      </c>
      <c r="H47" s="113">
        <v>5.9</v>
      </c>
      <c r="I47" s="53">
        <f t="shared" si="42"/>
        <v>1.1346153846153846</v>
      </c>
      <c r="J47" s="80"/>
      <c r="K47" s="119"/>
      <c r="L47" s="53" t="str">
        <f t="shared" si="59"/>
        <v xml:space="preserve"> </v>
      </c>
      <c r="M47" s="80">
        <v>5.9</v>
      </c>
      <c r="N47" s="52">
        <v>5.6</v>
      </c>
      <c r="O47" s="53">
        <f t="shared" si="61"/>
        <v>0.94915254237288127</v>
      </c>
      <c r="P47" s="80">
        <v>91</v>
      </c>
      <c r="Q47" s="52">
        <v>90.3</v>
      </c>
      <c r="R47" s="53">
        <f t="shared" si="63"/>
        <v>0.99230769230769222</v>
      </c>
      <c r="S47" s="1"/>
      <c r="T47" s="1"/>
      <c r="U47" s="1"/>
      <c r="V47" s="1"/>
    </row>
    <row r="48" spans="1:22" s="5" customFormat="1" ht="15.05" customHeight="1" outlineLevel="1" x14ac:dyDescent="0.3">
      <c r="A48" s="6"/>
      <c r="B48" s="10"/>
      <c r="C48" s="51" t="s">
        <v>70</v>
      </c>
      <c r="D48" s="80">
        <f t="shared" si="54"/>
        <v>44.8</v>
      </c>
      <c r="E48" s="52">
        <f>H48+K48+N48+Q48</f>
        <v>110.4</v>
      </c>
      <c r="F48" s="53" t="str">
        <f t="shared" si="55"/>
        <v>св.200</v>
      </c>
      <c r="G48" s="80">
        <v>1.6</v>
      </c>
      <c r="H48" s="113">
        <v>1.3</v>
      </c>
      <c r="I48" s="53">
        <f t="shared" si="42"/>
        <v>0.8125</v>
      </c>
      <c r="J48" s="80"/>
      <c r="K48" s="52">
        <v>71.900000000000006</v>
      </c>
      <c r="L48" s="53" t="str">
        <f t="shared" si="59"/>
        <v xml:space="preserve"> </v>
      </c>
      <c r="M48" s="80">
        <v>13.9</v>
      </c>
      <c r="N48" s="52">
        <v>11</v>
      </c>
      <c r="O48" s="53">
        <f t="shared" si="61"/>
        <v>0.79136690647482011</v>
      </c>
      <c r="P48" s="80">
        <v>29.3</v>
      </c>
      <c r="Q48" s="52">
        <v>26.2</v>
      </c>
      <c r="R48" s="53">
        <f t="shared" si="63"/>
        <v>0.89419795221843001</v>
      </c>
      <c r="S48" s="1"/>
      <c r="T48" s="1"/>
      <c r="U48" s="1"/>
      <c r="V48" s="1"/>
    </row>
    <row r="49" spans="1:22" s="5" customFormat="1" ht="15.05" customHeight="1" outlineLevel="1" x14ac:dyDescent="0.3">
      <c r="A49" s="6"/>
      <c r="B49" s="10"/>
      <c r="C49" s="51" t="s">
        <v>69</v>
      </c>
      <c r="D49" s="80">
        <f t="shared" si="54"/>
        <v>143.4</v>
      </c>
      <c r="E49" s="52">
        <f>H49+K49+N49+Q49</f>
        <v>209</v>
      </c>
      <c r="F49" s="53">
        <f t="shared" si="55"/>
        <v>1.4574616457461644</v>
      </c>
      <c r="G49" s="80">
        <v>16.3</v>
      </c>
      <c r="H49" s="113">
        <v>10</v>
      </c>
      <c r="I49" s="53">
        <f t="shared" si="42"/>
        <v>0.61349693251533743</v>
      </c>
      <c r="J49" s="80"/>
      <c r="K49" s="52">
        <v>52.6</v>
      </c>
      <c r="L49" s="53" t="str">
        <f t="shared" si="59"/>
        <v xml:space="preserve"> </v>
      </c>
      <c r="M49" s="80">
        <v>66.5</v>
      </c>
      <c r="N49" s="52">
        <v>60.7</v>
      </c>
      <c r="O49" s="53">
        <f t="shared" si="61"/>
        <v>0.91278195488721814</v>
      </c>
      <c r="P49" s="80">
        <v>60.6</v>
      </c>
      <c r="Q49" s="52">
        <v>85.7</v>
      </c>
      <c r="R49" s="53">
        <f t="shared" si="63"/>
        <v>1.4141914191419143</v>
      </c>
      <c r="S49" s="1"/>
      <c r="T49" s="1"/>
      <c r="U49" s="1"/>
      <c r="V49" s="1"/>
    </row>
    <row r="50" spans="1:22" ht="31.5" customHeight="1" x14ac:dyDescent="0.3">
      <c r="A50" s="7">
        <v>12</v>
      </c>
      <c r="B50" s="7"/>
      <c r="C50" s="84" t="s">
        <v>68</v>
      </c>
      <c r="D50" s="85">
        <f>SUM(D51:D53)</f>
        <v>2695.8</v>
      </c>
      <c r="E50" s="85">
        <f>SUM(E51:E53)</f>
        <v>1682.7</v>
      </c>
      <c r="F50" s="86">
        <f t="shared" si="55"/>
        <v>0.6241931894057422</v>
      </c>
      <c r="G50" s="85">
        <f t="shared" ref="G50:H50" si="64">SUM(G51:G53)</f>
        <v>666.40000000000009</v>
      </c>
      <c r="H50" s="85">
        <f t="shared" si="64"/>
        <v>620.5</v>
      </c>
      <c r="I50" s="86">
        <f t="shared" ref="I50:I72" si="65">IF(G50=0," ",IF(H50/G50*100&gt;200,"св.200",H50/G50))</f>
        <v>0.93112244897959173</v>
      </c>
      <c r="J50" s="85">
        <f t="shared" ref="J50" si="66">SUM(J51:J53)</f>
        <v>115.9</v>
      </c>
      <c r="K50" s="85">
        <f t="shared" ref="K50" si="67">SUM(K51:K53)</f>
        <v>5.7</v>
      </c>
      <c r="L50" s="86">
        <f t="shared" si="59"/>
        <v>4.9180327868852458E-2</v>
      </c>
      <c r="M50" s="85">
        <f t="shared" ref="M50:N50" si="68">SUM(M51:M53)</f>
        <v>822.3</v>
      </c>
      <c r="N50" s="85">
        <f t="shared" si="68"/>
        <v>321.40000000000003</v>
      </c>
      <c r="O50" s="86">
        <f t="shared" si="61"/>
        <v>0.39085491912927162</v>
      </c>
      <c r="P50" s="85">
        <f t="shared" ref="P50:Q50" si="69">SUM(P51:P53)</f>
        <v>1091.2</v>
      </c>
      <c r="Q50" s="85">
        <f t="shared" si="69"/>
        <v>735.1</v>
      </c>
      <c r="R50" s="86">
        <f t="shared" si="63"/>
        <v>0.6736620234604106</v>
      </c>
      <c r="S50" s="1"/>
      <c r="T50" s="1"/>
      <c r="U50" s="1"/>
      <c r="V50" s="1"/>
    </row>
    <row r="51" spans="1:22" s="5" customFormat="1" ht="15.05" customHeight="1" outlineLevel="1" x14ac:dyDescent="0.3">
      <c r="A51" s="6"/>
      <c r="B51" s="6"/>
      <c r="C51" s="51" t="s">
        <v>67</v>
      </c>
      <c r="D51" s="80">
        <f t="shared" si="54"/>
        <v>1186.43</v>
      </c>
      <c r="E51" s="52">
        <f>H51+K51+N51+Q51</f>
        <v>604.40000000000009</v>
      </c>
      <c r="F51" s="53">
        <f>IF(E51=0," ",IF(E51/D51*100&gt;200,"св.200",E51/D51))</f>
        <v>0.50942744198983514</v>
      </c>
      <c r="G51" s="80">
        <v>515.6</v>
      </c>
      <c r="H51" s="113">
        <v>463</v>
      </c>
      <c r="I51" s="53">
        <f t="shared" si="65"/>
        <v>0.8979829325058184</v>
      </c>
      <c r="J51" s="80"/>
      <c r="K51" s="119"/>
      <c r="L51" s="53" t="str">
        <f t="shared" si="59"/>
        <v xml:space="preserve"> </v>
      </c>
      <c r="M51" s="80">
        <v>275.89999999999998</v>
      </c>
      <c r="N51" s="52">
        <v>86.2</v>
      </c>
      <c r="O51" s="53">
        <f t="shared" si="61"/>
        <v>0.31243204059441831</v>
      </c>
      <c r="P51" s="80">
        <v>394.93</v>
      </c>
      <c r="Q51" s="52">
        <v>55.2</v>
      </c>
      <c r="R51" s="55">
        <f>IF(Q51=0," ",IF(Q51/P51*100&gt;200,"св.200",Q51/P51))</f>
        <v>0.13977160509457373</v>
      </c>
      <c r="S51" s="1"/>
      <c r="T51" s="1"/>
      <c r="U51" s="1"/>
      <c r="V51" s="1"/>
    </row>
    <row r="52" spans="1:22" s="5" customFormat="1" ht="15.05" customHeight="1" outlineLevel="1" x14ac:dyDescent="0.3">
      <c r="A52" s="6"/>
      <c r="B52" s="6"/>
      <c r="C52" s="56" t="s">
        <v>66</v>
      </c>
      <c r="D52" s="80">
        <f t="shared" si="54"/>
        <v>208.1</v>
      </c>
      <c r="E52" s="52">
        <f>H52+K52+N52+Q52</f>
        <v>21.8</v>
      </c>
      <c r="F52" s="53">
        <f>IF(E52=0," ",IF(E52/D52*100&gt;200,"св.200",E52/D52))</f>
        <v>0.10475732820759251</v>
      </c>
      <c r="G52" s="80">
        <v>0.1</v>
      </c>
      <c r="H52" s="113">
        <v>0.1</v>
      </c>
      <c r="I52" s="53">
        <f t="shared" si="65"/>
        <v>1</v>
      </c>
      <c r="J52" s="80">
        <v>115.9</v>
      </c>
      <c r="K52" s="52">
        <v>0</v>
      </c>
      <c r="L52" s="53">
        <f t="shared" si="59"/>
        <v>0</v>
      </c>
      <c r="M52" s="80">
        <v>35.700000000000003</v>
      </c>
      <c r="N52" s="52">
        <v>3.4</v>
      </c>
      <c r="O52" s="53">
        <f t="shared" si="61"/>
        <v>9.5238095238095233E-2</v>
      </c>
      <c r="P52" s="80">
        <v>56.4</v>
      </c>
      <c r="Q52" s="52">
        <v>18.3</v>
      </c>
      <c r="R52" s="55">
        <f>IF(Q52=0," ",IF(Q52/P52*100&gt;200,"св.200",Q52/P52))</f>
        <v>0.32446808510638298</v>
      </c>
      <c r="S52" s="1"/>
      <c r="T52" s="1"/>
      <c r="U52" s="1"/>
      <c r="V52" s="1"/>
    </row>
    <row r="53" spans="1:22" s="19" customFormat="1" ht="15.05" customHeight="1" outlineLevel="1" x14ac:dyDescent="0.3">
      <c r="A53" s="17"/>
      <c r="B53" s="17"/>
      <c r="C53" s="51" t="s">
        <v>123</v>
      </c>
      <c r="D53" s="80">
        <f>(G53+J53+M53+P53)</f>
        <v>1301.27</v>
      </c>
      <c r="E53" s="52">
        <f>H53+K53+N53+Q53</f>
        <v>1056.5</v>
      </c>
      <c r="F53" s="53">
        <f>IF(E53=0," ",IF(E53/D53*100&gt;200,"св.200",E53/D53))</f>
        <v>0.81189914468173396</v>
      </c>
      <c r="G53" s="80">
        <v>150.69999999999999</v>
      </c>
      <c r="H53" s="113">
        <v>157.4</v>
      </c>
      <c r="I53" s="53">
        <f>IF(G53=0," ",IF(H53/G53*100&gt;200,"св.200",H53/G53))</f>
        <v>1.0444591904445921</v>
      </c>
      <c r="J53" s="80"/>
      <c r="K53" s="119">
        <v>5.7</v>
      </c>
      <c r="L53" s="54"/>
      <c r="M53" s="80">
        <v>510.7</v>
      </c>
      <c r="N53" s="52">
        <v>231.8</v>
      </c>
      <c r="O53" s="53">
        <f>IF(M53=0," ",IF(N53/M53*100&gt;200,"св.200",N53/M53))</f>
        <v>0.45388682200900726</v>
      </c>
      <c r="P53" s="80">
        <v>639.87</v>
      </c>
      <c r="Q53" s="52">
        <v>661.6</v>
      </c>
      <c r="R53" s="53">
        <f>IF(Q53=0," ",IF(Q53/P53*100&gt;200,"св.200",Q53/P53))</f>
        <v>1.0339600231296981</v>
      </c>
      <c r="S53" s="2"/>
      <c r="T53" s="2"/>
      <c r="U53" s="2"/>
      <c r="V53" s="2"/>
    </row>
    <row r="54" spans="1:22" ht="31.5" customHeight="1" x14ac:dyDescent="0.3">
      <c r="A54" s="7">
        <v>13</v>
      </c>
      <c r="B54" s="7"/>
      <c r="C54" s="84" t="s">
        <v>115</v>
      </c>
      <c r="D54" s="85">
        <f>SUM(D55:D59)</f>
        <v>18955.3</v>
      </c>
      <c r="E54" s="85">
        <f>SUM(E55:E59)</f>
        <v>16528.699999999997</v>
      </c>
      <c r="F54" s="86">
        <f t="shared" si="55"/>
        <v>0.87198303376891939</v>
      </c>
      <c r="G54" s="85">
        <f t="shared" ref="G54:H54" si="70">SUM(G55:G59)</f>
        <v>1731.8</v>
      </c>
      <c r="H54" s="85">
        <f t="shared" si="70"/>
        <v>1496.8999999999999</v>
      </c>
      <c r="I54" s="86">
        <f t="shared" si="65"/>
        <v>0.86436078069061084</v>
      </c>
      <c r="J54" s="85">
        <f t="shared" ref="J54" si="71">SUM(J55:J59)</f>
        <v>0.5</v>
      </c>
      <c r="K54" s="85">
        <f t="shared" ref="K54" si="72">SUM(K55:K59)</f>
        <v>6.9</v>
      </c>
      <c r="L54" s="86" t="str">
        <f t="shared" si="59"/>
        <v>св.200</v>
      </c>
      <c r="M54" s="85">
        <f t="shared" ref="M54:N54" si="73">SUM(M55:M59)</f>
        <v>3802.1</v>
      </c>
      <c r="N54" s="85">
        <f t="shared" si="73"/>
        <v>2151.6</v>
      </c>
      <c r="O54" s="86">
        <f t="shared" si="61"/>
        <v>0.56589779332474155</v>
      </c>
      <c r="P54" s="85">
        <f t="shared" ref="P54:Q54" si="74">SUM(P55:P59)</f>
        <v>13420.900000000001</v>
      </c>
      <c r="Q54" s="85">
        <f t="shared" si="74"/>
        <v>12873.300000000001</v>
      </c>
      <c r="R54" s="86">
        <f t="shared" si="63"/>
        <v>0.95919796734943263</v>
      </c>
      <c r="S54" s="1"/>
      <c r="T54" s="1"/>
      <c r="U54" s="1"/>
      <c r="V54" s="1"/>
    </row>
    <row r="55" spans="1:22" s="5" customFormat="1" ht="15.05" customHeight="1" outlineLevel="1" x14ac:dyDescent="0.3">
      <c r="A55" s="6"/>
      <c r="B55" s="6"/>
      <c r="C55" s="51" t="s">
        <v>135</v>
      </c>
      <c r="D55" s="80">
        <f t="shared" si="54"/>
        <v>14097.1</v>
      </c>
      <c r="E55" s="52">
        <f>H55+K55+N55+Q55</f>
        <v>12520</v>
      </c>
      <c r="F55" s="53">
        <f t="shared" si="55"/>
        <v>0.8881259266090189</v>
      </c>
      <c r="G55" s="80">
        <v>1399.9</v>
      </c>
      <c r="H55" s="113">
        <v>1407</v>
      </c>
      <c r="I55" s="53">
        <f t="shared" si="65"/>
        <v>1.0050717908422029</v>
      </c>
      <c r="J55" s="80"/>
      <c r="K55" s="119"/>
      <c r="L55" s="53" t="str">
        <f t="shared" si="59"/>
        <v xml:space="preserve"> </v>
      </c>
      <c r="M55" s="80">
        <v>1819.7</v>
      </c>
      <c r="N55" s="52">
        <v>522</v>
      </c>
      <c r="O55" s="53">
        <f t="shared" si="61"/>
        <v>0.28686047150629224</v>
      </c>
      <c r="P55" s="80">
        <v>10877.5</v>
      </c>
      <c r="Q55" s="52">
        <v>10591</v>
      </c>
      <c r="R55" s="53">
        <f t="shared" si="63"/>
        <v>0.97366122730406801</v>
      </c>
      <c r="S55" s="1"/>
      <c r="T55" s="1"/>
      <c r="U55" s="1"/>
      <c r="V55" s="1"/>
    </row>
    <row r="56" spans="1:22" s="5" customFormat="1" ht="15.05" customHeight="1" outlineLevel="1" x14ac:dyDescent="0.3">
      <c r="A56" s="6"/>
      <c r="B56" s="6"/>
      <c r="C56" s="51" t="s">
        <v>114</v>
      </c>
      <c r="D56" s="80">
        <f t="shared" si="54"/>
        <v>1669.7</v>
      </c>
      <c r="E56" s="52">
        <f>H56+K56+N56+Q56</f>
        <v>901.8</v>
      </c>
      <c r="F56" s="53">
        <f t="shared" si="55"/>
        <v>0.54009702341738031</v>
      </c>
      <c r="G56" s="80">
        <v>292.3</v>
      </c>
      <c r="H56" s="113">
        <v>71</v>
      </c>
      <c r="I56" s="53">
        <f t="shared" si="65"/>
        <v>0.24290112897707833</v>
      </c>
      <c r="J56" s="80"/>
      <c r="K56" s="52">
        <v>6</v>
      </c>
      <c r="L56" s="53" t="str">
        <f>IF(J56=0," ",IF(K56/J56*100&gt;200,"св.200",K56/J56))</f>
        <v xml:space="preserve"> </v>
      </c>
      <c r="M56" s="80">
        <v>503.2</v>
      </c>
      <c r="N56" s="52">
        <v>201.7</v>
      </c>
      <c r="O56" s="53">
        <f t="shared" si="61"/>
        <v>0.40083465818759934</v>
      </c>
      <c r="P56" s="80">
        <v>874.2</v>
      </c>
      <c r="Q56" s="52">
        <v>623.1</v>
      </c>
      <c r="R56" s="53">
        <f t="shared" si="63"/>
        <v>0.71276595744680848</v>
      </c>
      <c r="S56" s="1"/>
      <c r="T56" s="1"/>
      <c r="U56" s="1"/>
      <c r="V56" s="1"/>
    </row>
    <row r="57" spans="1:22" s="5" customFormat="1" ht="15.05" customHeight="1" outlineLevel="1" x14ac:dyDescent="0.3">
      <c r="A57" s="6"/>
      <c r="B57" s="6"/>
      <c r="C57" s="51" t="s">
        <v>65</v>
      </c>
      <c r="D57" s="80">
        <f t="shared" si="54"/>
        <v>2777.1</v>
      </c>
      <c r="E57" s="52">
        <f>H57+K57+N57+Q57</f>
        <v>2724.1000000000004</v>
      </c>
      <c r="F57" s="53">
        <f t="shared" si="55"/>
        <v>0.98091534334377606</v>
      </c>
      <c r="G57" s="80">
        <v>37.6</v>
      </c>
      <c r="H57" s="113">
        <v>18.5</v>
      </c>
      <c r="I57" s="53">
        <f t="shared" si="65"/>
        <v>0.49202127659574468</v>
      </c>
      <c r="J57" s="80"/>
      <c r="K57" s="119"/>
      <c r="L57" s="53" t="str">
        <f>IF(J57=0," ",IF(K57/J57*100&gt;200,"св.200",K57/J57))</f>
        <v xml:space="preserve"> </v>
      </c>
      <c r="M57" s="80">
        <v>1446.1</v>
      </c>
      <c r="N57" s="52">
        <v>1400.2</v>
      </c>
      <c r="O57" s="53">
        <f t="shared" si="61"/>
        <v>0.96825945646912392</v>
      </c>
      <c r="P57" s="80">
        <v>1293.4000000000001</v>
      </c>
      <c r="Q57" s="52">
        <v>1305.4000000000001</v>
      </c>
      <c r="R57" s="53">
        <f t="shared" si="63"/>
        <v>1.009277872274625</v>
      </c>
      <c r="S57" s="1"/>
      <c r="T57" s="1"/>
      <c r="U57" s="1"/>
      <c r="V57" s="1"/>
    </row>
    <row r="58" spans="1:22" s="5" customFormat="1" ht="15.05" customHeight="1" outlineLevel="1" x14ac:dyDescent="0.3">
      <c r="A58" s="6"/>
      <c r="B58" s="6"/>
      <c r="C58" s="51" t="s">
        <v>64</v>
      </c>
      <c r="D58" s="80">
        <f t="shared" si="54"/>
        <v>369.3</v>
      </c>
      <c r="E58" s="52">
        <f>H58+K58+N58+Q58</f>
        <v>341.2</v>
      </c>
      <c r="F58" s="53">
        <f t="shared" si="55"/>
        <v>0.92391010018954778</v>
      </c>
      <c r="G58" s="80">
        <v>1.7</v>
      </c>
      <c r="H58" s="113">
        <v>0.1</v>
      </c>
      <c r="I58" s="53">
        <f t="shared" si="65"/>
        <v>5.8823529411764712E-2</v>
      </c>
      <c r="J58" s="80"/>
      <c r="K58" s="119">
        <v>0.4</v>
      </c>
      <c r="L58" s="53" t="str">
        <f>IF(J58=0," ",IF(K58/J58*100&gt;200,"св.200",K58/J58))</f>
        <v xml:space="preserve"> </v>
      </c>
      <c r="M58" s="80">
        <v>27.9</v>
      </c>
      <c r="N58" s="52">
        <v>26</v>
      </c>
      <c r="O58" s="53">
        <f t="shared" si="61"/>
        <v>0.93189964157706096</v>
      </c>
      <c r="P58" s="80">
        <v>339.7</v>
      </c>
      <c r="Q58" s="52">
        <v>314.7</v>
      </c>
      <c r="R58" s="53">
        <f t="shared" si="63"/>
        <v>0.92640565204592284</v>
      </c>
      <c r="S58" s="1"/>
      <c r="T58" s="1"/>
      <c r="U58" s="1"/>
      <c r="V58" s="1"/>
    </row>
    <row r="59" spans="1:22" s="5" customFormat="1" ht="15.05" customHeight="1" outlineLevel="1" x14ac:dyDescent="0.3">
      <c r="A59" s="6"/>
      <c r="B59" s="6"/>
      <c r="C59" s="51" t="s">
        <v>63</v>
      </c>
      <c r="D59" s="80">
        <f t="shared" si="54"/>
        <v>42.1</v>
      </c>
      <c r="E59" s="52">
        <f>H59+K59+N59+Q59</f>
        <v>41.6</v>
      </c>
      <c r="F59" s="53">
        <f t="shared" si="55"/>
        <v>0.98812351543942989</v>
      </c>
      <c r="G59" s="80">
        <v>0.3</v>
      </c>
      <c r="H59" s="113">
        <v>0.3</v>
      </c>
      <c r="I59" s="53">
        <f t="shared" si="65"/>
        <v>1</v>
      </c>
      <c r="J59" s="80">
        <v>0.5</v>
      </c>
      <c r="K59" s="52">
        <v>0.5</v>
      </c>
      <c r="L59" s="53">
        <f t="shared" si="59"/>
        <v>1</v>
      </c>
      <c r="M59" s="80">
        <v>5.2</v>
      </c>
      <c r="N59" s="52">
        <v>1.7</v>
      </c>
      <c r="O59" s="53">
        <f t="shared" si="61"/>
        <v>0.32692307692307693</v>
      </c>
      <c r="P59" s="80">
        <v>36.1</v>
      </c>
      <c r="Q59" s="52">
        <v>39.1</v>
      </c>
      <c r="R59" s="53">
        <f t="shared" si="63"/>
        <v>1.0831024930747923</v>
      </c>
      <c r="S59" s="1"/>
      <c r="T59" s="1"/>
      <c r="U59" s="1"/>
      <c r="V59" s="1"/>
    </row>
    <row r="60" spans="1:22" ht="32.25" customHeight="1" x14ac:dyDescent="0.3">
      <c r="A60" s="7">
        <v>14</v>
      </c>
      <c r="B60" s="7"/>
      <c r="C60" s="84" t="s">
        <v>113</v>
      </c>
      <c r="D60" s="85">
        <f>SUM(D61:D65)</f>
        <v>3343.6999999999994</v>
      </c>
      <c r="E60" s="85">
        <f>SUM(E61:E65)</f>
        <v>4528.3999999999996</v>
      </c>
      <c r="F60" s="86">
        <f t="shared" si="55"/>
        <v>1.3543081018033916</v>
      </c>
      <c r="G60" s="85">
        <f t="shared" ref="G60:H60" si="75">SUM(G61:G65)</f>
        <v>1344.9</v>
      </c>
      <c r="H60" s="85">
        <f t="shared" si="75"/>
        <v>2139.4</v>
      </c>
      <c r="I60" s="86">
        <f t="shared" si="65"/>
        <v>1.5907502416536545</v>
      </c>
      <c r="J60" s="85">
        <f t="shared" ref="J60" si="76">SUM(J61:J65)</f>
        <v>3.1</v>
      </c>
      <c r="K60" s="85">
        <f t="shared" ref="K60" si="77">SUM(K61:K65)</f>
        <v>3.1</v>
      </c>
      <c r="L60" s="86">
        <f t="shared" si="59"/>
        <v>1</v>
      </c>
      <c r="M60" s="85">
        <f t="shared" ref="M60:N60" si="78">SUM(M61:M65)</f>
        <v>1054.9000000000001</v>
      </c>
      <c r="N60" s="85">
        <f t="shared" si="78"/>
        <v>1314.8999999999999</v>
      </c>
      <c r="O60" s="86">
        <f t="shared" si="61"/>
        <v>1.2464688596075455</v>
      </c>
      <c r="P60" s="85">
        <f t="shared" ref="P60:Q60" si="79">SUM(P61:P65)</f>
        <v>940.8</v>
      </c>
      <c r="Q60" s="85">
        <f t="shared" si="79"/>
        <v>1071</v>
      </c>
      <c r="R60" s="86">
        <f t="shared" si="63"/>
        <v>1.1383928571428572</v>
      </c>
      <c r="S60" s="1"/>
      <c r="T60" s="1"/>
      <c r="U60" s="1"/>
      <c r="V60" s="1"/>
    </row>
    <row r="61" spans="1:22" s="5" customFormat="1" ht="15.05" customHeight="1" outlineLevel="1" x14ac:dyDescent="0.3">
      <c r="A61" s="6"/>
      <c r="B61" s="6"/>
      <c r="C61" s="51" t="s">
        <v>148</v>
      </c>
      <c r="D61" s="80">
        <f t="shared" si="54"/>
        <v>2503.1999999999998</v>
      </c>
      <c r="E61" s="52">
        <f>H61+K61+N61+Q61</f>
        <v>3765.9</v>
      </c>
      <c r="F61" s="53">
        <f t="shared" si="55"/>
        <v>1.5044343240651967</v>
      </c>
      <c r="G61" s="80">
        <v>1292.9000000000001</v>
      </c>
      <c r="H61" s="113">
        <v>2082.5</v>
      </c>
      <c r="I61" s="53">
        <f t="shared" si="65"/>
        <v>1.6107200866269624</v>
      </c>
      <c r="J61" s="80"/>
      <c r="K61" s="119"/>
      <c r="L61" s="53" t="str">
        <f t="shared" si="59"/>
        <v xml:space="preserve"> </v>
      </c>
      <c r="M61" s="80">
        <v>887.6</v>
      </c>
      <c r="N61" s="52">
        <v>1182.3</v>
      </c>
      <c r="O61" s="53">
        <f t="shared" si="61"/>
        <v>1.3320189274447949</v>
      </c>
      <c r="P61" s="80">
        <v>322.7</v>
      </c>
      <c r="Q61" s="52">
        <v>501.1</v>
      </c>
      <c r="R61" s="53">
        <f>IF(P61=0," ",IF(Q61/P61*100&gt;200,"св.200",Q61/P61))</f>
        <v>1.5528354508831734</v>
      </c>
      <c r="S61" s="1"/>
      <c r="T61" s="1"/>
      <c r="U61" s="1"/>
      <c r="V61" s="1"/>
    </row>
    <row r="62" spans="1:22" s="5" customFormat="1" ht="15.05" customHeight="1" outlineLevel="1" x14ac:dyDescent="0.3">
      <c r="A62" s="6"/>
      <c r="B62" s="6"/>
      <c r="C62" s="51" t="s">
        <v>62</v>
      </c>
      <c r="D62" s="80">
        <f t="shared" si="54"/>
        <v>89.7</v>
      </c>
      <c r="E62" s="52">
        <f>H62+K62+N62+Q62</f>
        <v>39.6</v>
      </c>
      <c r="F62" s="53">
        <f t="shared" si="55"/>
        <v>0.4414715719063545</v>
      </c>
      <c r="G62" s="80">
        <v>17.600000000000001</v>
      </c>
      <c r="H62" s="113">
        <v>17.600000000000001</v>
      </c>
      <c r="I62" s="53">
        <f t="shared" si="65"/>
        <v>1</v>
      </c>
      <c r="J62" s="80"/>
      <c r="K62" s="119"/>
      <c r="L62" s="53" t="str">
        <f t="shared" si="59"/>
        <v xml:space="preserve"> </v>
      </c>
      <c r="M62" s="80">
        <v>39.200000000000003</v>
      </c>
      <c r="N62" s="52">
        <v>3.6</v>
      </c>
      <c r="O62" s="53">
        <f t="shared" si="61"/>
        <v>9.1836734693877542E-2</v>
      </c>
      <c r="P62" s="80">
        <v>32.9</v>
      </c>
      <c r="Q62" s="52">
        <v>18.399999999999999</v>
      </c>
      <c r="R62" s="53">
        <f t="shared" si="63"/>
        <v>0.55927051671732519</v>
      </c>
      <c r="S62" s="1"/>
      <c r="T62" s="1"/>
      <c r="U62" s="1"/>
      <c r="V62" s="1"/>
    </row>
    <row r="63" spans="1:22" s="5" customFormat="1" ht="15.05" customHeight="1" outlineLevel="1" x14ac:dyDescent="0.3">
      <c r="A63" s="6"/>
      <c r="B63" s="6"/>
      <c r="C63" s="51" t="s">
        <v>61</v>
      </c>
      <c r="D63" s="80">
        <f t="shared" si="54"/>
        <v>255.7</v>
      </c>
      <c r="E63" s="52">
        <f>H63+K63+N63+Q63</f>
        <v>249.20000000000002</v>
      </c>
      <c r="F63" s="53">
        <f t="shared" si="55"/>
        <v>0.97457958545170131</v>
      </c>
      <c r="G63" s="80">
        <v>19.7</v>
      </c>
      <c r="H63" s="113">
        <v>25.4</v>
      </c>
      <c r="I63" s="53">
        <f t="shared" si="65"/>
        <v>1.2893401015228425</v>
      </c>
      <c r="J63" s="80"/>
      <c r="K63" s="119"/>
      <c r="L63" s="53" t="str">
        <f t="shared" si="59"/>
        <v xml:space="preserve"> </v>
      </c>
      <c r="M63" s="80">
        <v>77.5</v>
      </c>
      <c r="N63" s="52">
        <v>75.5</v>
      </c>
      <c r="O63" s="53">
        <f t="shared" si="61"/>
        <v>0.97419354838709682</v>
      </c>
      <c r="P63" s="80">
        <v>158.5</v>
      </c>
      <c r="Q63" s="52">
        <v>148.30000000000001</v>
      </c>
      <c r="R63" s="53">
        <f t="shared" si="63"/>
        <v>0.93564668769716097</v>
      </c>
      <c r="S63" s="1"/>
      <c r="T63" s="1"/>
      <c r="U63" s="1"/>
      <c r="V63" s="1"/>
    </row>
    <row r="64" spans="1:22" s="5" customFormat="1" ht="15.05" customHeight="1" outlineLevel="1" x14ac:dyDescent="0.3">
      <c r="A64" s="6"/>
      <c r="B64" s="6"/>
      <c r="C64" s="51" t="s">
        <v>60</v>
      </c>
      <c r="D64" s="80">
        <f t="shared" si="54"/>
        <v>310.2</v>
      </c>
      <c r="E64" s="52">
        <f>H64+K64+N64+Q64</f>
        <v>300.8</v>
      </c>
      <c r="F64" s="53">
        <f t="shared" si="55"/>
        <v>0.96969696969696972</v>
      </c>
      <c r="G64" s="80">
        <v>12.9</v>
      </c>
      <c r="H64" s="113">
        <v>12.6</v>
      </c>
      <c r="I64" s="53">
        <f>IF(G64&lt;=0.01," ",IF(H64/G64*100&gt;200,"св.200",H64/G64))</f>
        <v>0.97674418604651159</v>
      </c>
      <c r="J64" s="80">
        <v>3.1</v>
      </c>
      <c r="K64" s="52">
        <v>3.1</v>
      </c>
      <c r="L64" s="53">
        <f t="shared" si="59"/>
        <v>1</v>
      </c>
      <c r="M64" s="80">
        <v>25.8</v>
      </c>
      <c r="N64" s="52">
        <v>22.5</v>
      </c>
      <c r="O64" s="53">
        <f t="shared" si="61"/>
        <v>0.87209302325581395</v>
      </c>
      <c r="P64" s="80">
        <v>268.39999999999998</v>
      </c>
      <c r="Q64" s="52">
        <v>262.60000000000002</v>
      </c>
      <c r="R64" s="53">
        <f t="shared" si="63"/>
        <v>0.97839046199701951</v>
      </c>
      <c r="S64" s="1"/>
      <c r="T64" s="1"/>
      <c r="U64" s="1"/>
      <c r="V64" s="1"/>
    </row>
    <row r="65" spans="1:22" s="5" customFormat="1" ht="15.05" customHeight="1" outlineLevel="1" x14ac:dyDescent="0.3">
      <c r="A65" s="6"/>
      <c r="B65" s="6"/>
      <c r="C65" s="51" t="s">
        <v>59</v>
      </c>
      <c r="D65" s="80">
        <f t="shared" si="54"/>
        <v>184.9</v>
      </c>
      <c r="E65" s="52">
        <f>H65+K65+N65+Q65</f>
        <v>172.89999999999998</v>
      </c>
      <c r="F65" s="53">
        <f t="shared" ref="F65:F96" si="80">IF(D65=0," ",IF(E65/D65*100&gt;200,"св.200",E65/D65))</f>
        <v>0.93510005408328811</v>
      </c>
      <c r="G65" s="80">
        <v>1.8</v>
      </c>
      <c r="H65" s="113">
        <v>1.3</v>
      </c>
      <c r="I65" s="53">
        <f t="shared" si="65"/>
        <v>0.72222222222222221</v>
      </c>
      <c r="J65" s="80"/>
      <c r="K65" s="119"/>
      <c r="L65" s="53" t="str">
        <f>IF(J65=0," ",IF(K65/J65*100&gt;200,"св.200",K65/J65))</f>
        <v xml:space="preserve"> </v>
      </c>
      <c r="M65" s="80">
        <v>24.8</v>
      </c>
      <c r="N65" s="52">
        <v>31</v>
      </c>
      <c r="O65" s="53">
        <f t="shared" ref="O65:O96" si="81">IF(M65=0," ",IF(N65/M65*100&gt;200,"св.200",N65/M65))</f>
        <v>1.25</v>
      </c>
      <c r="P65" s="80">
        <v>158.30000000000001</v>
      </c>
      <c r="Q65" s="52">
        <v>140.6</v>
      </c>
      <c r="R65" s="53">
        <f t="shared" ref="R65:R96" si="82">IF(P65=0," ",IF(Q65/P65*100&gt;200,"св.200",Q65/P65))</f>
        <v>0.88818698673404917</v>
      </c>
      <c r="S65" s="1"/>
      <c r="T65" s="1"/>
      <c r="U65" s="1"/>
      <c r="V65" s="1"/>
    </row>
    <row r="66" spans="1:22" ht="29.3" customHeight="1" x14ac:dyDescent="0.3">
      <c r="A66" s="7">
        <v>15</v>
      </c>
      <c r="B66" s="7"/>
      <c r="C66" s="84" t="s">
        <v>58</v>
      </c>
      <c r="D66" s="85">
        <f>SUM(D67:D70)</f>
        <v>5859.8</v>
      </c>
      <c r="E66" s="85">
        <f>SUM(E67:E70)</f>
        <v>5910.8</v>
      </c>
      <c r="F66" s="86">
        <f t="shared" si="80"/>
        <v>1.0087033687156559</v>
      </c>
      <c r="G66" s="85">
        <f t="shared" ref="G66:H66" si="83">SUM(G67:G70)</f>
        <v>1640.8999999999999</v>
      </c>
      <c r="H66" s="85">
        <f t="shared" si="83"/>
        <v>1378.1000000000001</v>
      </c>
      <c r="I66" s="86">
        <f t="shared" si="65"/>
        <v>0.83984398805533567</v>
      </c>
      <c r="J66" s="85">
        <f t="shared" ref="J66" si="84">SUM(J67:J70)</f>
        <v>0</v>
      </c>
      <c r="K66" s="85">
        <f t="shared" ref="K66" si="85">SUM(K67:K70)</f>
        <v>532.5</v>
      </c>
      <c r="L66" s="86" t="str">
        <f t="shared" ref="L66:L96" si="86">IF(J66=0," ",IF(K66/J66*100&gt;200,"св.200",K66/J66))</f>
        <v xml:space="preserve"> </v>
      </c>
      <c r="M66" s="85">
        <f t="shared" ref="M66:N66" si="87">SUM(M67:M70)</f>
        <v>2024.1000000000001</v>
      </c>
      <c r="N66" s="85">
        <f t="shared" si="87"/>
        <v>1841.5</v>
      </c>
      <c r="O66" s="86">
        <f t="shared" si="81"/>
        <v>0.90978706585642999</v>
      </c>
      <c r="P66" s="85">
        <f t="shared" ref="P66:Q66" si="88">SUM(P67:P70)</f>
        <v>2194.7999999999997</v>
      </c>
      <c r="Q66" s="85">
        <f t="shared" si="88"/>
        <v>2158.6999999999998</v>
      </c>
      <c r="R66" s="86">
        <f t="shared" si="82"/>
        <v>0.98355203207581565</v>
      </c>
      <c r="S66" s="1"/>
      <c r="T66" s="1"/>
      <c r="U66" s="1"/>
      <c r="V66" s="1"/>
    </row>
    <row r="67" spans="1:22" s="5" customFormat="1" ht="14.25" customHeight="1" outlineLevel="1" x14ac:dyDescent="0.3">
      <c r="A67" s="6"/>
      <c r="B67" s="6"/>
      <c r="C67" s="51" t="s">
        <v>57</v>
      </c>
      <c r="D67" s="80">
        <f t="shared" ref="D67:D112" si="89">(G67+J67+M67+P67)</f>
        <v>3908.5</v>
      </c>
      <c r="E67" s="52">
        <f>H67+K67+N67+Q67</f>
        <v>3938.3</v>
      </c>
      <c r="F67" s="53">
        <f t="shared" si="80"/>
        <v>1.0076244083407957</v>
      </c>
      <c r="G67" s="80">
        <v>1582.8</v>
      </c>
      <c r="H67" s="113">
        <v>1322.4</v>
      </c>
      <c r="I67" s="53">
        <f t="shared" si="65"/>
        <v>0.83548142532221392</v>
      </c>
      <c r="J67" s="80"/>
      <c r="K67" s="119">
        <v>532.5</v>
      </c>
      <c r="L67" s="53" t="str">
        <f t="shared" si="86"/>
        <v xml:space="preserve"> </v>
      </c>
      <c r="M67" s="80">
        <v>1488.7</v>
      </c>
      <c r="N67" s="52">
        <v>1301</v>
      </c>
      <c r="O67" s="53">
        <f t="shared" si="81"/>
        <v>0.87391684019614424</v>
      </c>
      <c r="P67" s="80">
        <v>837</v>
      </c>
      <c r="Q67" s="52">
        <v>782.4</v>
      </c>
      <c r="R67" s="53">
        <f t="shared" si="82"/>
        <v>0.93476702508960574</v>
      </c>
      <c r="S67" s="1"/>
      <c r="T67" s="1"/>
      <c r="U67" s="1"/>
      <c r="V67" s="1"/>
    </row>
    <row r="68" spans="1:22" s="5" customFormat="1" ht="15.05" customHeight="1" outlineLevel="1" x14ac:dyDescent="0.3">
      <c r="A68" s="6"/>
      <c r="B68" s="6"/>
      <c r="C68" s="51" t="s">
        <v>56</v>
      </c>
      <c r="D68" s="80">
        <f t="shared" si="89"/>
        <v>1379</v>
      </c>
      <c r="E68" s="52">
        <f>H68+K68+N68+Q68</f>
        <v>1391.4</v>
      </c>
      <c r="F68" s="53">
        <f t="shared" si="80"/>
        <v>1.0089920232052212</v>
      </c>
      <c r="G68" s="80">
        <v>44.8</v>
      </c>
      <c r="H68" s="113">
        <v>44.4</v>
      </c>
      <c r="I68" s="53">
        <f t="shared" si="65"/>
        <v>0.9910714285714286</v>
      </c>
      <c r="J68" s="80"/>
      <c r="K68" s="119"/>
      <c r="L68" s="53" t="str">
        <f t="shared" si="86"/>
        <v xml:space="preserve"> </v>
      </c>
      <c r="M68" s="80">
        <v>375.2</v>
      </c>
      <c r="N68" s="52">
        <v>375</v>
      </c>
      <c r="O68" s="53">
        <f t="shared" si="81"/>
        <v>0.99946695095948834</v>
      </c>
      <c r="P68" s="80">
        <v>959</v>
      </c>
      <c r="Q68" s="52">
        <v>972</v>
      </c>
      <c r="R68" s="53">
        <f t="shared" si="82"/>
        <v>1.0135557872784151</v>
      </c>
      <c r="S68" s="1"/>
      <c r="T68" s="1"/>
      <c r="U68" s="1"/>
      <c r="V68" s="1"/>
    </row>
    <row r="69" spans="1:22" s="5" customFormat="1" ht="15.05" customHeight="1" outlineLevel="1" x14ac:dyDescent="0.3">
      <c r="A69" s="6"/>
      <c r="B69" s="6"/>
      <c r="C69" s="51" t="s">
        <v>55</v>
      </c>
      <c r="D69" s="80">
        <f t="shared" si="89"/>
        <v>393.3</v>
      </c>
      <c r="E69" s="52">
        <f>H69+K69+N69+Q69</f>
        <v>403.70000000000005</v>
      </c>
      <c r="F69" s="53">
        <f t="shared" si="80"/>
        <v>1.0264429188914315</v>
      </c>
      <c r="G69" s="80">
        <v>11.7</v>
      </c>
      <c r="H69" s="113">
        <v>10.199999999999999</v>
      </c>
      <c r="I69" s="53">
        <f t="shared" si="65"/>
        <v>0.87179487179487181</v>
      </c>
      <c r="J69" s="80"/>
      <c r="K69" s="119"/>
      <c r="L69" s="53" t="str">
        <f t="shared" si="86"/>
        <v xml:space="preserve"> </v>
      </c>
      <c r="M69" s="80">
        <v>91.5</v>
      </c>
      <c r="N69" s="52">
        <v>95.9</v>
      </c>
      <c r="O69" s="53">
        <f t="shared" si="81"/>
        <v>1.0480874316939892</v>
      </c>
      <c r="P69" s="80">
        <v>290.10000000000002</v>
      </c>
      <c r="Q69" s="52">
        <v>297.60000000000002</v>
      </c>
      <c r="R69" s="53">
        <f t="shared" si="82"/>
        <v>1.0258531540847984</v>
      </c>
      <c r="S69" s="1"/>
      <c r="T69" s="1"/>
      <c r="U69" s="1"/>
      <c r="V69" s="1"/>
    </row>
    <row r="70" spans="1:22" s="5" customFormat="1" ht="15.05" customHeight="1" outlineLevel="1" x14ac:dyDescent="0.3">
      <c r="A70" s="6"/>
      <c r="B70" s="6"/>
      <c r="C70" s="51" t="s">
        <v>54</v>
      </c>
      <c r="D70" s="80">
        <f t="shared" si="89"/>
        <v>179</v>
      </c>
      <c r="E70" s="52">
        <f>H70+K70+N70+Q70</f>
        <v>177.39999999999998</v>
      </c>
      <c r="F70" s="53">
        <f t="shared" si="80"/>
        <v>0.99106145251396638</v>
      </c>
      <c r="G70" s="80">
        <v>1.6</v>
      </c>
      <c r="H70" s="113">
        <v>1.1000000000000001</v>
      </c>
      <c r="I70" s="53">
        <f t="shared" si="65"/>
        <v>0.6875</v>
      </c>
      <c r="J70" s="83"/>
      <c r="K70" s="119"/>
      <c r="L70" s="53" t="str">
        <f t="shared" si="86"/>
        <v xml:space="preserve"> </v>
      </c>
      <c r="M70" s="80">
        <v>68.7</v>
      </c>
      <c r="N70" s="52">
        <v>69.599999999999994</v>
      </c>
      <c r="O70" s="53">
        <f t="shared" si="81"/>
        <v>1.0131004366812226</v>
      </c>
      <c r="P70" s="80">
        <v>108.7</v>
      </c>
      <c r="Q70" s="52">
        <v>106.7</v>
      </c>
      <c r="R70" s="53">
        <f t="shared" si="82"/>
        <v>0.98160073597056119</v>
      </c>
      <c r="S70" s="1"/>
      <c r="T70" s="1"/>
      <c r="U70" s="1"/>
      <c r="V70" s="1"/>
    </row>
    <row r="71" spans="1:22" ht="29.3" customHeight="1" x14ac:dyDescent="0.3">
      <c r="A71" s="7">
        <v>16</v>
      </c>
      <c r="B71" s="7"/>
      <c r="C71" s="84" t="s">
        <v>112</v>
      </c>
      <c r="D71" s="85">
        <f>SUM(D72:D77)</f>
        <v>2540.1</v>
      </c>
      <c r="E71" s="85">
        <f>SUM(E72:E77)</f>
        <v>2445.1000000000004</v>
      </c>
      <c r="F71" s="86">
        <f t="shared" si="80"/>
        <v>0.9625998976418253</v>
      </c>
      <c r="G71" s="85">
        <f t="shared" ref="G71:H71" si="90">SUM(G72:G77)</f>
        <v>634.4</v>
      </c>
      <c r="H71" s="85">
        <f t="shared" si="90"/>
        <v>440.00000000000006</v>
      </c>
      <c r="I71" s="86">
        <f t="shared" si="65"/>
        <v>0.69356872635561173</v>
      </c>
      <c r="J71" s="85">
        <f t="shared" ref="J71" si="91">SUM(J72:J77)</f>
        <v>3.2</v>
      </c>
      <c r="K71" s="85">
        <f t="shared" ref="K71" si="92">SUM(K72:K77)</f>
        <v>3.2</v>
      </c>
      <c r="L71" s="86">
        <f t="shared" si="86"/>
        <v>1</v>
      </c>
      <c r="M71" s="85">
        <f t="shared" ref="M71:N71" si="93">SUM(M72:M77)</f>
        <v>410.59999999999997</v>
      </c>
      <c r="N71" s="85">
        <f t="shared" si="93"/>
        <v>412.6</v>
      </c>
      <c r="O71" s="86">
        <f t="shared" si="81"/>
        <v>1.0048709206039943</v>
      </c>
      <c r="P71" s="85">
        <f t="shared" ref="P71:Q71" si="94">SUM(P72:P77)</f>
        <v>1491.9</v>
      </c>
      <c r="Q71" s="85">
        <f t="shared" si="94"/>
        <v>1589.3000000000002</v>
      </c>
      <c r="R71" s="86">
        <f t="shared" si="82"/>
        <v>1.0652858770695088</v>
      </c>
      <c r="S71" s="1"/>
      <c r="T71" s="1"/>
      <c r="U71" s="1"/>
      <c r="V71" s="1"/>
    </row>
    <row r="72" spans="1:22" s="5" customFormat="1" ht="15.05" customHeight="1" outlineLevel="1" x14ac:dyDescent="0.3">
      <c r="A72" s="6"/>
      <c r="B72" s="6"/>
      <c r="C72" s="51" t="s">
        <v>111</v>
      </c>
      <c r="D72" s="80">
        <f t="shared" si="89"/>
        <v>947.2</v>
      </c>
      <c r="E72" s="52">
        <f>H72+K72+N72+Q72</f>
        <v>836.30000000000007</v>
      </c>
      <c r="F72" s="53">
        <f>IF(D72=0," ",IF(E72/D72*100&gt;200,"св.200",E72/D72))</f>
        <v>0.88291807432432434</v>
      </c>
      <c r="G72" s="80">
        <v>419.9</v>
      </c>
      <c r="H72" s="113">
        <v>260.8</v>
      </c>
      <c r="I72" s="53">
        <f t="shared" si="65"/>
        <v>0.62110026196713508</v>
      </c>
      <c r="J72" s="80"/>
      <c r="K72" s="119"/>
      <c r="L72" s="53" t="str">
        <f t="shared" si="86"/>
        <v xml:space="preserve"> </v>
      </c>
      <c r="M72" s="80">
        <v>204.8</v>
      </c>
      <c r="N72" s="52">
        <v>211.9</v>
      </c>
      <c r="O72" s="53">
        <f t="shared" si="81"/>
        <v>1.03466796875</v>
      </c>
      <c r="P72" s="80">
        <v>322.5</v>
      </c>
      <c r="Q72" s="52">
        <v>363.6</v>
      </c>
      <c r="R72" s="53">
        <f t="shared" si="82"/>
        <v>1.1274418604651164</v>
      </c>
      <c r="S72" s="1"/>
      <c r="T72" s="1"/>
      <c r="U72" s="1"/>
      <c r="V72" s="1"/>
    </row>
    <row r="73" spans="1:22" s="5" customFormat="1" ht="15.05" customHeight="1" outlineLevel="1" x14ac:dyDescent="0.3">
      <c r="A73" s="6"/>
      <c r="B73" s="6"/>
      <c r="C73" s="51" t="s">
        <v>53</v>
      </c>
      <c r="D73" s="80">
        <f t="shared" si="89"/>
        <v>177.4</v>
      </c>
      <c r="E73" s="52">
        <f>H73+K73+N73+Q73</f>
        <v>176</v>
      </c>
      <c r="F73" s="53">
        <f>IF(D73=0," ",IF(E73/D73*100&gt;200,"св.200",E73/D73))</f>
        <v>0.99210822998872605</v>
      </c>
      <c r="G73" s="80">
        <v>85.7</v>
      </c>
      <c r="H73" s="113">
        <v>82.4</v>
      </c>
      <c r="I73" s="53">
        <f t="shared" ref="I73:I79" si="95">IF(G73=0," ",IF(H73/G73*100&gt;200,"св.200",H73/G73))</f>
        <v>0.96149358226371062</v>
      </c>
      <c r="J73" s="80"/>
      <c r="K73" s="119"/>
      <c r="L73" s="53" t="str">
        <f t="shared" si="86"/>
        <v xml:space="preserve"> </v>
      </c>
      <c r="M73" s="80">
        <v>26.1</v>
      </c>
      <c r="N73" s="52">
        <v>25.9</v>
      </c>
      <c r="O73" s="53">
        <f t="shared" si="81"/>
        <v>0.99233716475095779</v>
      </c>
      <c r="P73" s="80">
        <v>65.599999999999994</v>
      </c>
      <c r="Q73" s="52">
        <v>67.7</v>
      </c>
      <c r="R73" s="53">
        <f t="shared" si="82"/>
        <v>1.0320121951219514</v>
      </c>
      <c r="S73" s="1"/>
      <c r="T73" s="1"/>
      <c r="U73" s="1"/>
      <c r="V73" s="1"/>
    </row>
    <row r="74" spans="1:22" s="5" customFormat="1" ht="15.05" customHeight="1" outlineLevel="1" x14ac:dyDescent="0.3">
      <c r="A74" s="6"/>
      <c r="B74" s="6"/>
      <c r="C74" s="51" t="s">
        <v>52</v>
      </c>
      <c r="D74" s="80">
        <f t="shared" si="89"/>
        <v>378.9</v>
      </c>
      <c r="E74" s="52">
        <f t="shared" ref="E74:E112" si="96">H74+K74+N74+Q74</f>
        <v>382.6</v>
      </c>
      <c r="F74" s="53">
        <f>IF(D74=0," ",IF(E74/D74*100&gt;200,"св.200",E74/D74))</f>
        <v>1.0097651095275799</v>
      </c>
      <c r="G74" s="80">
        <v>2.1</v>
      </c>
      <c r="H74" s="113">
        <v>2.1</v>
      </c>
      <c r="I74" s="53">
        <f t="shared" si="95"/>
        <v>1</v>
      </c>
      <c r="J74" s="80"/>
      <c r="K74" s="119"/>
      <c r="L74" s="53" t="str">
        <f t="shared" si="86"/>
        <v xml:space="preserve"> </v>
      </c>
      <c r="M74" s="80">
        <v>38.799999999999997</v>
      </c>
      <c r="N74" s="52">
        <v>37.5</v>
      </c>
      <c r="O74" s="53">
        <f t="shared" si="81"/>
        <v>0.96649484536082486</v>
      </c>
      <c r="P74" s="80">
        <v>338</v>
      </c>
      <c r="Q74" s="52">
        <v>343</v>
      </c>
      <c r="R74" s="53">
        <f t="shared" si="82"/>
        <v>1.014792899408284</v>
      </c>
      <c r="S74" s="1"/>
      <c r="T74" s="1"/>
      <c r="U74" s="1"/>
      <c r="V74" s="1"/>
    </row>
    <row r="75" spans="1:22" s="5" customFormat="1" ht="15.05" customHeight="1" outlineLevel="1" x14ac:dyDescent="0.3">
      <c r="A75" s="6"/>
      <c r="B75" s="6"/>
      <c r="C75" s="51" t="s">
        <v>51</v>
      </c>
      <c r="D75" s="80">
        <f t="shared" si="89"/>
        <v>417.3</v>
      </c>
      <c r="E75" s="52">
        <f t="shared" si="96"/>
        <v>417.40000000000003</v>
      </c>
      <c r="F75" s="53">
        <f t="shared" si="80"/>
        <v>1.0002396357536545</v>
      </c>
      <c r="G75" s="80">
        <v>71</v>
      </c>
      <c r="H75" s="113">
        <v>64.8</v>
      </c>
      <c r="I75" s="53">
        <f t="shared" si="95"/>
        <v>0.91267605633802817</v>
      </c>
      <c r="J75" s="80"/>
      <c r="K75" s="119"/>
      <c r="L75" s="53" t="str">
        <f t="shared" si="86"/>
        <v xml:space="preserve"> </v>
      </c>
      <c r="M75" s="80">
        <v>18.7</v>
      </c>
      <c r="N75" s="52">
        <v>17</v>
      </c>
      <c r="O75" s="53">
        <f t="shared" si="81"/>
        <v>0.90909090909090917</v>
      </c>
      <c r="P75" s="80">
        <v>327.60000000000002</v>
      </c>
      <c r="Q75" s="52">
        <v>335.6</v>
      </c>
      <c r="R75" s="53">
        <f t="shared" si="82"/>
        <v>1.0244200244200243</v>
      </c>
      <c r="S75" s="1"/>
      <c r="T75" s="1"/>
      <c r="U75" s="1"/>
      <c r="V75" s="1"/>
    </row>
    <row r="76" spans="1:22" s="5" customFormat="1" ht="15.05" customHeight="1" outlineLevel="1" x14ac:dyDescent="0.3">
      <c r="A76" s="6"/>
      <c r="B76" s="6"/>
      <c r="C76" s="51" t="s">
        <v>50</v>
      </c>
      <c r="D76" s="80">
        <f t="shared" si="89"/>
        <v>226.3</v>
      </c>
      <c r="E76" s="52">
        <f t="shared" si="96"/>
        <v>210.79999999999998</v>
      </c>
      <c r="F76" s="53">
        <f t="shared" si="80"/>
        <v>0.93150684931506833</v>
      </c>
      <c r="G76" s="80">
        <v>51.9</v>
      </c>
      <c r="H76" s="113">
        <v>26.4</v>
      </c>
      <c r="I76" s="53">
        <f t="shared" si="95"/>
        <v>0.50867052023121384</v>
      </c>
      <c r="J76" s="80">
        <v>3.2</v>
      </c>
      <c r="K76" s="52">
        <v>3.2</v>
      </c>
      <c r="L76" s="53">
        <f t="shared" si="86"/>
        <v>1</v>
      </c>
      <c r="M76" s="80">
        <v>2.7</v>
      </c>
      <c r="N76" s="52">
        <v>2.5</v>
      </c>
      <c r="O76" s="53">
        <f t="shared" si="81"/>
        <v>0.92592592592592582</v>
      </c>
      <c r="P76" s="80">
        <v>168.5</v>
      </c>
      <c r="Q76" s="52">
        <v>178.7</v>
      </c>
      <c r="R76" s="53">
        <f t="shared" si="82"/>
        <v>1.06053412462908</v>
      </c>
      <c r="S76" s="1"/>
      <c r="T76" s="1"/>
      <c r="U76" s="1"/>
      <c r="V76" s="1"/>
    </row>
    <row r="77" spans="1:22" s="5" customFormat="1" ht="15.05" customHeight="1" outlineLevel="1" x14ac:dyDescent="0.3">
      <c r="A77" s="6"/>
      <c r="B77" s="6"/>
      <c r="C77" s="51" t="s">
        <v>49</v>
      </c>
      <c r="D77" s="80">
        <f t="shared" si="89"/>
        <v>393</v>
      </c>
      <c r="E77" s="52">
        <f t="shared" si="96"/>
        <v>422</v>
      </c>
      <c r="F77" s="53">
        <f t="shared" si="80"/>
        <v>1.0737913486005088</v>
      </c>
      <c r="G77" s="80">
        <v>3.8</v>
      </c>
      <c r="H77" s="113">
        <v>3.5</v>
      </c>
      <c r="I77" s="53">
        <f t="shared" si="95"/>
        <v>0.92105263157894746</v>
      </c>
      <c r="J77" s="80"/>
      <c r="K77" s="119"/>
      <c r="L77" s="53" t="str">
        <f>IF(J77=0," ",IF(K77/J77*100&gt;200,"св.200",K77/J77))</f>
        <v xml:space="preserve"> </v>
      </c>
      <c r="M77" s="80">
        <v>119.5</v>
      </c>
      <c r="N77" s="52">
        <v>117.8</v>
      </c>
      <c r="O77" s="53">
        <f t="shared" si="81"/>
        <v>0.98577405857740585</v>
      </c>
      <c r="P77" s="80">
        <v>269.7</v>
      </c>
      <c r="Q77" s="52">
        <v>300.7</v>
      </c>
      <c r="R77" s="53">
        <f t="shared" si="82"/>
        <v>1.1149425287356323</v>
      </c>
      <c r="S77" s="1"/>
      <c r="T77" s="1"/>
      <c r="U77" s="1"/>
      <c r="V77" s="1"/>
    </row>
    <row r="78" spans="1:22" ht="31.5" customHeight="1" x14ac:dyDescent="0.3">
      <c r="A78" s="7">
        <v>17</v>
      </c>
      <c r="B78" s="7"/>
      <c r="C78" s="84" t="s">
        <v>139</v>
      </c>
      <c r="D78" s="85">
        <f>SUM(D79:D84)</f>
        <v>2989.6</v>
      </c>
      <c r="E78" s="85">
        <f>SUM(E79:E84)</f>
        <v>3058.91</v>
      </c>
      <c r="F78" s="86">
        <f t="shared" si="80"/>
        <v>1.0231837035054856</v>
      </c>
      <c r="G78" s="85">
        <f t="shared" ref="G78:H78" si="97">SUM(G79:G84)</f>
        <v>338.09999999999997</v>
      </c>
      <c r="H78" s="85">
        <f t="shared" si="97"/>
        <v>344.5</v>
      </c>
      <c r="I78" s="86">
        <f t="shared" si="95"/>
        <v>1.0189293108547768</v>
      </c>
      <c r="J78" s="85">
        <f t="shared" ref="J78" si="98">SUM(J79:J84)</f>
        <v>48.7</v>
      </c>
      <c r="K78" s="85">
        <f t="shared" ref="K78" si="99">SUM(K79:K84)</f>
        <v>160.69999999999999</v>
      </c>
      <c r="L78" s="86" t="str">
        <f t="shared" si="86"/>
        <v>св.200</v>
      </c>
      <c r="M78" s="85">
        <f t="shared" ref="M78:N78" si="100">SUM(M79:M84)</f>
        <v>689.6</v>
      </c>
      <c r="N78" s="85">
        <f t="shared" si="100"/>
        <v>635.21</v>
      </c>
      <c r="O78" s="86">
        <f t="shared" si="81"/>
        <v>0.92112819025522041</v>
      </c>
      <c r="P78" s="85">
        <f t="shared" ref="P78:Q78" si="101">SUM(P79:P84)</f>
        <v>1913.2000000000003</v>
      </c>
      <c r="Q78" s="85">
        <f t="shared" si="101"/>
        <v>1918.5</v>
      </c>
      <c r="R78" s="86">
        <f t="shared" si="82"/>
        <v>1.0027702278904451</v>
      </c>
      <c r="S78" s="1"/>
      <c r="T78" s="1"/>
      <c r="U78" s="1"/>
      <c r="V78" s="1"/>
    </row>
    <row r="79" spans="1:22" s="5" customFormat="1" ht="13.5" customHeight="1" outlineLevel="1" x14ac:dyDescent="0.3">
      <c r="A79" s="6"/>
      <c r="B79" s="6"/>
      <c r="C79" s="51" t="s">
        <v>136</v>
      </c>
      <c r="D79" s="80">
        <f t="shared" si="89"/>
        <v>1062.6999999999998</v>
      </c>
      <c r="E79" s="52">
        <f t="shared" si="96"/>
        <v>1043.8</v>
      </c>
      <c r="F79" s="53">
        <f t="shared" si="80"/>
        <v>0.98221511244942139</v>
      </c>
      <c r="G79" s="80">
        <v>136.69999999999999</v>
      </c>
      <c r="H79" s="113">
        <v>133.4</v>
      </c>
      <c r="I79" s="53">
        <f t="shared" si="95"/>
        <v>0.97585954645208495</v>
      </c>
      <c r="J79" s="80"/>
      <c r="K79" s="52">
        <v>13.1</v>
      </c>
      <c r="L79" s="53" t="str">
        <f t="shared" si="86"/>
        <v xml:space="preserve"> </v>
      </c>
      <c r="M79" s="80">
        <v>236.7</v>
      </c>
      <c r="N79" s="52">
        <v>207.8</v>
      </c>
      <c r="O79" s="53">
        <f t="shared" si="81"/>
        <v>0.87790452049007195</v>
      </c>
      <c r="P79" s="80">
        <v>689.3</v>
      </c>
      <c r="Q79" s="52">
        <v>689.5</v>
      </c>
      <c r="R79" s="53">
        <f t="shared" si="82"/>
        <v>1.0002901494269549</v>
      </c>
      <c r="S79" s="1"/>
      <c r="T79" s="1"/>
      <c r="U79" s="1"/>
      <c r="V79" s="1"/>
    </row>
    <row r="80" spans="1:22" s="5" customFormat="1" ht="15.05" customHeight="1" outlineLevel="1" x14ac:dyDescent="0.3">
      <c r="A80" s="6"/>
      <c r="B80" s="6"/>
      <c r="C80" s="51" t="s">
        <v>131</v>
      </c>
      <c r="D80" s="80">
        <f t="shared" si="89"/>
        <v>1102.5999999999999</v>
      </c>
      <c r="E80" s="52">
        <f t="shared" si="96"/>
        <v>1145.8</v>
      </c>
      <c r="F80" s="53">
        <f t="shared" si="80"/>
        <v>1.0391801197170325</v>
      </c>
      <c r="G80" s="80">
        <v>109.7</v>
      </c>
      <c r="H80" s="113">
        <v>117.2</v>
      </c>
      <c r="I80" s="53">
        <f t="shared" ref="I80:I107" si="102">IF(G80=0," ",IF(H80/G80*100&gt;200,"св.200",H80/G80))</f>
        <v>1.0683682771194165</v>
      </c>
      <c r="J80" s="80">
        <v>48.5</v>
      </c>
      <c r="K80" s="52">
        <v>119.6</v>
      </c>
      <c r="L80" s="53" t="str">
        <f t="shared" si="86"/>
        <v>св.200</v>
      </c>
      <c r="M80" s="80">
        <v>140.30000000000001</v>
      </c>
      <c r="N80" s="52">
        <v>133</v>
      </c>
      <c r="O80" s="53">
        <f t="shared" si="81"/>
        <v>0.94796863863150382</v>
      </c>
      <c r="P80" s="80">
        <v>804.1</v>
      </c>
      <c r="Q80" s="52">
        <v>776</v>
      </c>
      <c r="R80" s="53">
        <f t="shared" si="82"/>
        <v>0.96505409774903617</v>
      </c>
      <c r="S80" s="1"/>
      <c r="T80" s="1"/>
      <c r="U80" s="1"/>
      <c r="V80" s="1"/>
    </row>
    <row r="81" spans="1:22" s="5" customFormat="1" ht="15.05" customHeight="1" outlineLevel="1" x14ac:dyDescent="0.3">
      <c r="A81" s="6"/>
      <c r="B81" s="6"/>
      <c r="C81" s="51" t="s">
        <v>48</v>
      </c>
      <c r="D81" s="80">
        <f t="shared" si="89"/>
        <v>93</v>
      </c>
      <c r="E81" s="52">
        <f t="shared" si="96"/>
        <v>105.9</v>
      </c>
      <c r="F81" s="53">
        <f t="shared" si="80"/>
        <v>1.1387096774193548</v>
      </c>
      <c r="G81" s="80">
        <v>17.5</v>
      </c>
      <c r="H81" s="113">
        <v>17.5</v>
      </c>
      <c r="I81" s="53">
        <f t="shared" si="102"/>
        <v>1</v>
      </c>
      <c r="J81" s="80">
        <v>0.2</v>
      </c>
      <c r="K81" s="52">
        <v>0.2</v>
      </c>
      <c r="L81" s="53">
        <f>IF(K81=0," ",IF(K81/J81*100&gt;200,"св.200",K81/J81))</f>
        <v>1</v>
      </c>
      <c r="M81" s="80">
        <v>18</v>
      </c>
      <c r="N81" s="52">
        <v>18.3</v>
      </c>
      <c r="O81" s="53">
        <f t="shared" si="81"/>
        <v>1.0166666666666666</v>
      </c>
      <c r="P81" s="80">
        <v>57.3</v>
      </c>
      <c r="Q81" s="52">
        <v>69.900000000000006</v>
      </c>
      <c r="R81" s="53">
        <f t="shared" si="82"/>
        <v>1.2198952879581153</v>
      </c>
      <c r="S81" s="1"/>
      <c r="T81" s="1"/>
      <c r="U81" s="1"/>
      <c r="V81" s="1"/>
    </row>
    <row r="82" spans="1:22" s="5" customFormat="1" ht="15.05" customHeight="1" outlineLevel="1" x14ac:dyDescent="0.3">
      <c r="A82" s="6"/>
      <c r="B82" s="6"/>
      <c r="C82" s="51" t="s">
        <v>47</v>
      </c>
      <c r="D82" s="80">
        <f t="shared" si="89"/>
        <v>230.8</v>
      </c>
      <c r="E82" s="52">
        <f t="shared" si="96"/>
        <v>286.7</v>
      </c>
      <c r="F82" s="53">
        <f t="shared" si="80"/>
        <v>1.2422010398613517</v>
      </c>
      <c r="G82" s="80">
        <v>15.9</v>
      </c>
      <c r="H82" s="113">
        <v>18.399999999999999</v>
      </c>
      <c r="I82" s="53">
        <f t="shared" si="102"/>
        <v>1.1572327044025157</v>
      </c>
      <c r="J82" s="80"/>
      <c r="K82" s="119">
        <v>27.8</v>
      </c>
      <c r="L82" s="53" t="str">
        <f>IF(J82=0," ",IF(K82/J82*100&gt;200,"св.200",K82/J82))</f>
        <v xml:space="preserve"> </v>
      </c>
      <c r="M82" s="80">
        <v>46</v>
      </c>
      <c r="N82" s="52">
        <v>45.8</v>
      </c>
      <c r="O82" s="53">
        <f t="shared" si="81"/>
        <v>0.99565217391304339</v>
      </c>
      <c r="P82" s="80">
        <v>168.9</v>
      </c>
      <c r="Q82" s="52">
        <v>194.7</v>
      </c>
      <c r="R82" s="53">
        <f t="shared" si="82"/>
        <v>1.1527531083481348</v>
      </c>
      <c r="S82" s="1"/>
      <c r="T82" s="1"/>
      <c r="U82" s="1"/>
      <c r="V82" s="1"/>
    </row>
    <row r="83" spans="1:22" s="5" customFormat="1" ht="15.05" customHeight="1" outlineLevel="1" x14ac:dyDescent="0.3">
      <c r="A83" s="6"/>
      <c r="B83" s="6"/>
      <c r="C83" s="51" t="s">
        <v>46</v>
      </c>
      <c r="D83" s="80">
        <f t="shared" si="89"/>
        <v>181.09999999999997</v>
      </c>
      <c r="E83" s="52">
        <f t="shared" si="96"/>
        <v>192.90000000000003</v>
      </c>
      <c r="F83" s="53">
        <f t="shared" si="80"/>
        <v>1.065157371617891</v>
      </c>
      <c r="G83" s="80">
        <v>50.3</v>
      </c>
      <c r="H83" s="113">
        <v>53.3</v>
      </c>
      <c r="I83" s="53">
        <f t="shared" si="102"/>
        <v>1.0596421471172963</v>
      </c>
      <c r="J83" s="80"/>
      <c r="K83" s="119"/>
      <c r="L83" s="53" t="str">
        <f>IF(K83=0," ",IF(K83/J83*100&gt;200,"св.200",K83/J83))</f>
        <v xml:space="preserve"> </v>
      </c>
      <c r="M83" s="80">
        <v>124.6</v>
      </c>
      <c r="N83" s="52">
        <v>132.80000000000001</v>
      </c>
      <c r="O83" s="53">
        <f t="shared" si="81"/>
        <v>1.0658105939004816</v>
      </c>
      <c r="P83" s="80">
        <v>6.2</v>
      </c>
      <c r="Q83" s="52">
        <v>6.8</v>
      </c>
      <c r="R83" s="53">
        <f t="shared" si="82"/>
        <v>1.096774193548387</v>
      </c>
      <c r="S83" s="1"/>
      <c r="T83" s="1"/>
      <c r="U83" s="1"/>
      <c r="V83" s="1"/>
    </row>
    <row r="84" spans="1:22" s="5" customFormat="1" ht="15.05" customHeight="1" outlineLevel="1" x14ac:dyDescent="0.3">
      <c r="A84" s="6"/>
      <c r="B84" s="6"/>
      <c r="C84" s="51" t="s">
        <v>149</v>
      </c>
      <c r="D84" s="80">
        <f t="shared" si="89"/>
        <v>319.39999999999998</v>
      </c>
      <c r="E84" s="52">
        <f t="shared" si="96"/>
        <v>283.81</v>
      </c>
      <c r="F84" s="53">
        <f t="shared" si="80"/>
        <v>0.88857232310582346</v>
      </c>
      <c r="G84" s="80">
        <v>8</v>
      </c>
      <c r="H84" s="113">
        <v>4.7</v>
      </c>
      <c r="I84" s="53">
        <f t="shared" si="102"/>
        <v>0.58750000000000002</v>
      </c>
      <c r="J84" s="80"/>
      <c r="K84" s="119"/>
      <c r="L84" s="53" t="str">
        <f>IF(J84=0," ",IF(K84/J84*100&gt;200,"св.200",K84/J84))</f>
        <v xml:space="preserve"> </v>
      </c>
      <c r="M84" s="80">
        <v>124</v>
      </c>
      <c r="N84" s="52">
        <v>97.51</v>
      </c>
      <c r="O84" s="53">
        <f t="shared" si="81"/>
        <v>0.78637096774193549</v>
      </c>
      <c r="P84" s="80">
        <v>187.4</v>
      </c>
      <c r="Q84" s="52">
        <v>181.6</v>
      </c>
      <c r="R84" s="53">
        <f t="shared" si="82"/>
        <v>0.96905016008537881</v>
      </c>
      <c r="S84" s="1"/>
      <c r="T84" s="1"/>
      <c r="U84" s="1"/>
      <c r="V84" s="1"/>
    </row>
    <row r="85" spans="1:22" ht="31.5" customHeight="1" x14ac:dyDescent="0.3">
      <c r="A85" s="7">
        <v>18</v>
      </c>
      <c r="B85" s="7"/>
      <c r="C85" s="84" t="s">
        <v>110</v>
      </c>
      <c r="D85" s="85">
        <f>SUM(D86:D91)</f>
        <v>14078.299999999997</v>
      </c>
      <c r="E85" s="85">
        <f>SUM(E86:E91)</f>
        <v>13917.200000000003</v>
      </c>
      <c r="F85" s="86">
        <f t="shared" si="80"/>
        <v>0.98855685700688334</v>
      </c>
      <c r="G85" s="85">
        <f t="shared" ref="G85:H85" si="103">SUM(G86:G91)</f>
        <v>6031.5</v>
      </c>
      <c r="H85" s="85">
        <f t="shared" si="103"/>
        <v>6289.5000000000018</v>
      </c>
      <c r="I85" s="86">
        <f t="shared" si="102"/>
        <v>1.042775428997762</v>
      </c>
      <c r="J85" s="85">
        <f t="shared" ref="J85" si="104">SUM(J86:J91)</f>
        <v>17.3</v>
      </c>
      <c r="K85" s="85">
        <f t="shared" ref="K85" si="105">SUM(K86:K91)</f>
        <v>33.700000000000003</v>
      </c>
      <c r="L85" s="86">
        <f t="shared" si="86"/>
        <v>1.947976878612717</v>
      </c>
      <c r="M85" s="85">
        <f t="shared" ref="M85:N85" si="106">SUM(M86:M91)</f>
        <v>5554</v>
      </c>
      <c r="N85" s="85">
        <f t="shared" si="106"/>
        <v>5031.9000000000005</v>
      </c>
      <c r="O85" s="86">
        <f t="shared" si="81"/>
        <v>0.90599567879006127</v>
      </c>
      <c r="P85" s="85">
        <f t="shared" ref="P85:Q85" si="107">SUM(P86:P91)</f>
        <v>2475.5</v>
      </c>
      <c r="Q85" s="85">
        <f t="shared" si="107"/>
        <v>2562.1</v>
      </c>
      <c r="R85" s="86">
        <f t="shared" si="82"/>
        <v>1.0349828317511613</v>
      </c>
      <c r="S85" s="1"/>
      <c r="T85" s="1"/>
      <c r="U85" s="1"/>
      <c r="V85" s="1"/>
    </row>
    <row r="86" spans="1:22" s="5" customFormat="1" ht="15.05" customHeight="1" outlineLevel="1" x14ac:dyDescent="0.3">
      <c r="A86" s="6"/>
      <c r="B86" s="6"/>
      <c r="C86" s="51" t="s">
        <v>137</v>
      </c>
      <c r="D86" s="80">
        <f t="shared" si="89"/>
        <v>11611.699999999999</v>
      </c>
      <c r="E86" s="52">
        <f t="shared" si="96"/>
        <v>11732.500000000002</v>
      </c>
      <c r="F86" s="53">
        <f t="shared" si="80"/>
        <v>1.010403300119707</v>
      </c>
      <c r="G86" s="80">
        <v>5998.7</v>
      </c>
      <c r="H86" s="113">
        <v>6258.3</v>
      </c>
      <c r="I86" s="53">
        <f t="shared" si="102"/>
        <v>1.0432760431426811</v>
      </c>
      <c r="J86" s="80"/>
      <c r="K86" s="119"/>
      <c r="L86" s="53" t="str">
        <f t="shared" si="86"/>
        <v xml:space="preserve"> </v>
      </c>
      <c r="M86" s="80">
        <v>4302.1000000000004</v>
      </c>
      <c r="N86" s="52">
        <v>4143.6000000000004</v>
      </c>
      <c r="O86" s="53">
        <f t="shared" si="81"/>
        <v>0.96315752771902097</v>
      </c>
      <c r="P86" s="80">
        <v>1310.9</v>
      </c>
      <c r="Q86" s="52">
        <v>1330.6</v>
      </c>
      <c r="R86" s="53">
        <f t="shared" si="82"/>
        <v>1.0150278434663207</v>
      </c>
      <c r="S86" s="1"/>
      <c r="T86" s="1"/>
      <c r="U86" s="1"/>
      <c r="V86" s="1"/>
    </row>
    <row r="87" spans="1:22" s="5" customFormat="1" ht="15.05" customHeight="1" outlineLevel="1" x14ac:dyDescent="0.3">
      <c r="A87" s="6"/>
      <c r="B87" s="6"/>
      <c r="C87" s="51" t="s">
        <v>45</v>
      </c>
      <c r="D87" s="80">
        <f t="shared" si="89"/>
        <v>163.9</v>
      </c>
      <c r="E87" s="52">
        <f t="shared" si="96"/>
        <v>166.79999999999998</v>
      </c>
      <c r="F87" s="53">
        <f t="shared" si="80"/>
        <v>1.0176937156802928</v>
      </c>
      <c r="G87" s="80">
        <v>0</v>
      </c>
      <c r="H87" s="113">
        <v>0.1</v>
      </c>
      <c r="I87" s="53" t="str">
        <f t="shared" si="102"/>
        <v xml:space="preserve"> </v>
      </c>
      <c r="J87" s="80"/>
      <c r="K87" s="119"/>
      <c r="L87" s="53" t="str">
        <f t="shared" si="86"/>
        <v xml:space="preserve"> </v>
      </c>
      <c r="M87" s="80">
        <v>28.9</v>
      </c>
      <c r="N87" s="52">
        <v>29</v>
      </c>
      <c r="O87" s="53">
        <f t="shared" si="81"/>
        <v>1.0034602076124568</v>
      </c>
      <c r="P87" s="80">
        <v>135</v>
      </c>
      <c r="Q87" s="52">
        <v>137.69999999999999</v>
      </c>
      <c r="R87" s="53">
        <f t="shared" si="82"/>
        <v>1.02</v>
      </c>
      <c r="S87" s="1"/>
      <c r="T87" s="1"/>
      <c r="U87" s="1"/>
      <c r="V87" s="1"/>
    </row>
    <row r="88" spans="1:22" s="5" customFormat="1" ht="15.05" customHeight="1" outlineLevel="1" x14ac:dyDescent="0.3">
      <c r="A88" s="6"/>
      <c r="B88" s="6"/>
      <c r="C88" s="51" t="s">
        <v>44</v>
      </c>
      <c r="D88" s="80">
        <f t="shared" si="89"/>
        <v>547.29999999999995</v>
      </c>
      <c r="E88" s="52">
        <f t="shared" si="96"/>
        <v>474.69999999999993</v>
      </c>
      <c r="F88" s="53">
        <f t="shared" si="80"/>
        <v>0.86734880321578656</v>
      </c>
      <c r="G88" s="80">
        <v>17</v>
      </c>
      <c r="H88" s="113">
        <v>17.100000000000001</v>
      </c>
      <c r="I88" s="53">
        <f t="shared" si="102"/>
        <v>1.0058823529411764</v>
      </c>
      <c r="J88" s="80"/>
      <c r="K88" s="119"/>
      <c r="L88" s="53" t="str">
        <f t="shared" si="86"/>
        <v xml:space="preserve"> </v>
      </c>
      <c r="M88" s="80">
        <v>265.8</v>
      </c>
      <c r="N88" s="52">
        <v>197.7</v>
      </c>
      <c r="O88" s="53">
        <f t="shared" si="81"/>
        <v>0.74379232505643333</v>
      </c>
      <c r="P88" s="80">
        <v>264.5</v>
      </c>
      <c r="Q88" s="52">
        <v>259.89999999999998</v>
      </c>
      <c r="R88" s="53">
        <f t="shared" si="82"/>
        <v>0.98260869565217379</v>
      </c>
      <c r="S88" s="1"/>
      <c r="T88" s="1"/>
      <c r="U88" s="1"/>
      <c r="V88" s="1"/>
    </row>
    <row r="89" spans="1:22" s="5" customFormat="1" ht="15.05" customHeight="1" outlineLevel="1" x14ac:dyDescent="0.3">
      <c r="A89" s="6"/>
      <c r="B89" s="6"/>
      <c r="C89" s="51" t="s">
        <v>43</v>
      </c>
      <c r="D89" s="80">
        <f t="shared" si="89"/>
        <v>660.8</v>
      </c>
      <c r="E89" s="52">
        <f t="shared" si="96"/>
        <v>525.70000000000005</v>
      </c>
      <c r="F89" s="53">
        <f t="shared" si="80"/>
        <v>0.79555084745762727</v>
      </c>
      <c r="G89" s="80">
        <v>2.5</v>
      </c>
      <c r="H89" s="113">
        <v>1.6</v>
      </c>
      <c r="I89" s="53">
        <f t="shared" si="102"/>
        <v>0.64</v>
      </c>
      <c r="J89" s="80"/>
      <c r="K89" s="119"/>
      <c r="L89" s="53" t="str">
        <f t="shared" si="86"/>
        <v xml:space="preserve"> </v>
      </c>
      <c r="M89" s="80">
        <v>498.7</v>
      </c>
      <c r="N89" s="52">
        <v>367.1</v>
      </c>
      <c r="O89" s="53">
        <f t="shared" si="81"/>
        <v>0.73611389612993794</v>
      </c>
      <c r="P89" s="80">
        <v>159.6</v>
      </c>
      <c r="Q89" s="52">
        <v>157</v>
      </c>
      <c r="R89" s="53">
        <f t="shared" si="82"/>
        <v>0.98370927318295742</v>
      </c>
      <c r="S89" s="1"/>
      <c r="T89" s="1"/>
      <c r="U89" s="1"/>
      <c r="V89" s="1"/>
    </row>
    <row r="90" spans="1:22" s="5" customFormat="1" ht="15.05" customHeight="1" outlineLevel="1" x14ac:dyDescent="0.3">
      <c r="A90" s="6"/>
      <c r="B90" s="6"/>
      <c r="C90" s="51" t="s">
        <v>42</v>
      </c>
      <c r="D90" s="80">
        <f t="shared" si="89"/>
        <v>229.60000000000002</v>
      </c>
      <c r="E90" s="52">
        <f t="shared" si="96"/>
        <v>226.89999999999998</v>
      </c>
      <c r="F90" s="53">
        <f t="shared" si="80"/>
        <v>0.98824041811846675</v>
      </c>
      <c r="G90" s="80">
        <v>6.8</v>
      </c>
      <c r="H90" s="113">
        <v>6.1</v>
      </c>
      <c r="I90" s="53">
        <f t="shared" si="102"/>
        <v>0.89705882352941169</v>
      </c>
      <c r="J90" s="80"/>
      <c r="K90" s="119"/>
      <c r="L90" s="53" t="str">
        <f t="shared" si="86"/>
        <v xml:space="preserve"> </v>
      </c>
      <c r="M90" s="80">
        <v>162.1</v>
      </c>
      <c r="N90" s="52">
        <v>161.6</v>
      </c>
      <c r="O90" s="53">
        <f t="shared" si="81"/>
        <v>0.99691548426896981</v>
      </c>
      <c r="P90" s="80">
        <v>60.7</v>
      </c>
      <c r="Q90" s="52">
        <v>59.2</v>
      </c>
      <c r="R90" s="53">
        <f t="shared" si="82"/>
        <v>0.97528830313014825</v>
      </c>
      <c r="S90" s="1"/>
      <c r="T90" s="1"/>
      <c r="U90" s="1"/>
      <c r="V90" s="1"/>
    </row>
    <row r="91" spans="1:22" s="5" customFormat="1" ht="15.05" customHeight="1" outlineLevel="1" x14ac:dyDescent="0.3">
      <c r="A91" s="6"/>
      <c r="B91" s="6"/>
      <c r="C91" s="51" t="s">
        <v>41</v>
      </c>
      <c r="D91" s="80">
        <f t="shared" si="89"/>
        <v>865</v>
      </c>
      <c r="E91" s="52">
        <f t="shared" si="96"/>
        <v>790.6</v>
      </c>
      <c r="F91" s="53">
        <f t="shared" si="80"/>
        <v>0.91398843930635842</v>
      </c>
      <c r="G91" s="80">
        <v>6.5</v>
      </c>
      <c r="H91" s="113">
        <v>6.3</v>
      </c>
      <c r="I91" s="53">
        <f t="shared" si="102"/>
        <v>0.96923076923076923</v>
      </c>
      <c r="J91" s="80">
        <v>17.3</v>
      </c>
      <c r="K91" s="52">
        <v>33.700000000000003</v>
      </c>
      <c r="L91" s="53">
        <f t="shared" si="86"/>
        <v>1.947976878612717</v>
      </c>
      <c r="M91" s="80">
        <v>296.39999999999998</v>
      </c>
      <c r="N91" s="52">
        <v>132.9</v>
      </c>
      <c r="O91" s="53">
        <f t="shared" si="81"/>
        <v>0.44838056680161947</v>
      </c>
      <c r="P91" s="80">
        <v>544.79999999999995</v>
      </c>
      <c r="Q91" s="52">
        <v>617.70000000000005</v>
      </c>
      <c r="R91" s="53">
        <f t="shared" si="82"/>
        <v>1.1338105726872247</v>
      </c>
      <c r="S91" s="1"/>
      <c r="T91" s="1"/>
      <c r="U91" s="1"/>
      <c r="V91" s="1"/>
    </row>
    <row r="92" spans="1:22" ht="30.05" customHeight="1" x14ac:dyDescent="0.3">
      <c r="A92" s="7">
        <v>19</v>
      </c>
      <c r="B92" s="7"/>
      <c r="C92" s="84" t="s">
        <v>109</v>
      </c>
      <c r="D92" s="85">
        <f>SUM(D93:D100)</f>
        <v>8100.4</v>
      </c>
      <c r="E92" s="85">
        <f>SUM(E93:E100)</f>
        <v>8040.0899999999992</v>
      </c>
      <c r="F92" s="86">
        <f t="shared" si="80"/>
        <v>0.99255468865735019</v>
      </c>
      <c r="G92" s="85">
        <f t="shared" ref="G92:H92" si="108">SUM(G93:G100)</f>
        <v>532.00000000000011</v>
      </c>
      <c r="H92" s="85">
        <f t="shared" si="108"/>
        <v>252.55999999999997</v>
      </c>
      <c r="I92" s="86">
        <f t="shared" si="102"/>
        <v>0.47473684210526301</v>
      </c>
      <c r="J92" s="85">
        <f t="shared" ref="J92" si="109">SUM(J93:J100)</f>
        <v>3.4000000000000004</v>
      </c>
      <c r="K92" s="85">
        <f t="shared" ref="K92" si="110">SUM(K93:K100)</f>
        <v>246.2</v>
      </c>
      <c r="L92" s="86" t="str">
        <f t="shared" si="86"/>
        <v>св.200</v>
      </c>
      <c r="M92" s="85">
        <f t="shared" ref="M92:N92" si="111">SUM(M93:M100)</f>
        <v>926.8</v>
      </c>
      <c r="N92" s="85">
        <f t="shared" si="111"/>
        <v>833.53</v>
      </c>
      <c r="O92" s="86">
        <f t="shared" si="81"/>
        <v>0.89936340094950373</v>
      </c>
      <c r="P92" s="85">
        <f t="shared" ref="P92:Q92" si="112">SUM(P93:P100)</f>
        <v>6638.1999999999989</v>
      </c>
      <c r="Q92" s="85">
        <f t="shared" si="112"/>
        <v>6707.7999999999993</v>
      </c>
      <c r="R92" s="86">
        <f t="shared" si="82"/>
        <v>1.0104847699677624</v>
      </c>
      <c r="S92" s="1"/>
      <c r="T92" s="1"/>
      <c r="U92" s="1"/>
      <c r="V92" s="1"/>
    </row>
    <row r="93" spans="1:22" s="5" customFormat="1" ht="15.05" customHeight="1" outlineLevel="1" x14ac:dyDescent="0.3">
      <c r="A93" s="6"/>
      <c r="B93" s="8"/>
      <c r="C93" s="51" t="s">
        <v>108</v>
      </c>
      <c r="D93" s="80">
        <f t="shared" si="89"/>
        <v>573.79999999999995</v>
      </c>
      <c r="E93" s="52">
        <f t="shared" si="96"/>
        <v>589.53</v>
      </c>
      <c r="F93" s="53">
        <f t="shared" si="80"/>
        <v>1.0274137330080169</v>
      </c>
      <c r="G93" s="80">
        <v>265.60000000000002</v>
      </c>
      <c r="H93" s="113">
        <v>96.6</v>
      </c>
      <c r="I93" s="53">
        <f t="shared" si="102"/>
        <v>0.3637048192771084</v>
      </c>
      <c r="J93" s="80"/>
      <c r="K93" s="119">
        <v>160.19999999999999</v>
      </c>
      <c r="L93" s="53" t="str">
        <f t="shared" si="86"/>
        <v xml:space="preserve"> </v>
      </c>
      <c r="M93" s="80">
        <v>36.799999999999997</v>
      </c>
      <c r="N93" s="52">
        <v>27.73</v>
      </c>
      <c r="O93" s="53">
        <f t="shared" si="81"/>
        <v>0.7535326086956522</v>
      </c>
      <c r="P93" s="80">
        <v>271.39999999999998</v>
      </c>
      <c r="Q93" s="52">
        <v>305</v>
      </c>
      <c r="R93" s="53">
        <f t="shared" si="82"/>
        <v>1.1238025055268976</v>
      </c>
      <c r="S93" s="1"/>
      <c r="T93" s="1"/>
      <c r="U93" s="1"/>
      <c r="V93" s="1"/>
    </row>
    <row r="94" spans="1:22" s="5" customFormat="1" ht="15.05" customHeight="1" outlineLevel="1" x14ac:dyDescent="0.3">
      <c r="A94" s="6"/>
      <c r="B94" s="8"/>
      <c r="C94" s="51" t="s">
        <v>40</v>
      </c>
      <c r="D94" s="80">
        <f t="shared" si="89"/>
        <v>132.6</v>
      </c>
      <c r="E94" s="52">
        <f t="shared" si="96"/>
        <v>137</v>
      </c>
      <c r="F94" s="53">
        <f t="shared" si="80"/>
        <v>1.0331825037707392</v>
      </c>
      <c r="G94" s="80">
        <v>1.7</v>
      </c>
      <c r="H94" s="113">
        <v>1.6</v>
      </c>
      <c r="I94" s="53">
        <f t="shared" si="102"/>
        <v>0.94117647058823539</v>
      </c>
      <c r="J94" s="80"/>
      <c r="K94" s="119"/>
      <c r="L94" s="53" t="str">
        <f t="shared" si="86"/>
        <v xml:space="preserve"> </v>
      </c>
      <c r="M94" s="80">
        <v>12.9</v>
      </c>
      <c r="N94" s="52">
        <v>13.2</v>
      </c>
      <c r="O94" s="53">
        <f t="shared" si="81"/>
        <v>1.0232558139534882</v>
      </c>
      <c r="P94" s="80">
        <v>118</v>
      </c>
      <c r="Q94" s="52">
        <v>122.2</v>
      </c>
      <c r="R94" s="53">
        <f t="shared" si="82"/>
        <v>1.035593220338983</v>
      </c>
      <c r="S94" s="1"/>
      <c r="T94" s="1"/>
      <c r="U94" s="1"/>
      <c r="V94" s="1"/>
    </row>
    <row r="95" spans="1:22" s="5" customFormat="1" ht="15.05" customHeight="1" outlineLevel="1" x14ac:dyDescent="0.3">
      <c r="A95" s="6"/>
      <c r="B95" s="8"/>
      <c r="C95" s="51" t="s">
        <v>39</v>
      </c>
      <c r="D95" s="80">
        <f t="shared" si="89"/>
        <v>5499.6</v>
      </c>
      <c r="E95" s="52">
        <f t="shared" si="96"/>
        <v>5635.3</v>
      </c>
      <c r="F95" s="53">
        <f t="shared" si="80"/>
        <v>1.0246745217834023</v>
      </c>
      <c r="G95" s="80">
        <v>73.900000000000006</v>
      </c>
      <c r="H95" s="113">
        <v>56.5</v>
      </c>
      <c r="I95" s="53">
        <f t="shared" si="102"/>
        <v>0.76454668470906628</v>
      </c>
      <c r="J95" s="80">
        <v>2.7</v>
      </c>
      <c r="K95" s="52">
        <v>2.7</v>
      </c>
      <c r="L95" s="53">
        <f t="shared" si="86"/>
        <v>1</v>
      </c>
      <c r="M95" s="80">
        <v>82.5</v>
      </c>
      <c r="N95" s="52">
        <v>84.3</v>
      </c>
      <c r="O95" s="53">
        <f t="shared" si="81"/>
        <v>1.0218181818181817</v>
      </c>
      <c r="P95" s="80">
        <v>5340.5</v>
      </c>
      <c r="Q95" s="52">
        <v>5491.8</v>
      </c>
      <c r="R95" s="53">
        <f t="shared" si="82"/>
        <v>1.0283306806478794</v>
      </c>
      <c r="S95" s="1"/>
      <c r="T95" s="1"/>
      <c r="U95" s="1"/>
      <c r="V95" s="1"/>
    </row>
    <row r="96" spans="1:22" s="5" customFormat="1" ht="15.05" customHeight="1" outlineLevel="1" x14ac:dyDescent="0.3">
      <c r="A96" s="6"/>
      <c r="B96" s="8"/>
      <c r="C96" s="51" t="s">
        <v>38</v>
      </c>
      <c r="D96" s="80">
        <f t="shared" si="89"/>
        <v>422.20000000000005</v>
      </c>
      <c r="E96" s="52">
        <f t="shared" si="96"/>
        <v>407.99999999999994</v>
      </c>
      <c r="F96" s="53">
        <f t="shared" si="80"/>
        <v>0.96636665087636164</v>
      </c>
      <c r="G96" s="80">
        <v>9</v>
      </c>
      <c r="H96" s="113">
        <v>3.1</v>
      </c>
      <c r="I96" s="53">
        <f t="shared" si="102"/>
        <v>0.34444444444444444</v>
      </c>
      <c r="J96" s="80"/>
      <c r="K96" s="52">
        <v>6.8</v>
      </c>
      <c r="L96" s="53" t="str">
        <f t="shared" si="86"/>
        <v xml:space="preserve"> </v>
      </c>
      <c r="M96" s="80">
        <v>306.3</v>
      </c>
      <c r="N96" s="52">
        <v>300.89999999999998</v>
      </c>
      <c r="O96" s="53">
        <f t="shared" si="81"/>
        <v>0.9823702252693437</v>
      </c>
      <c r="P96" s="80">
        <v>106.9</v>
      </c>
      <c r="Q96" s="52">
        <v>97.2</v>
      </c>
      <c r="R96" s="53">
        <f t="shared" si="82"/>
        <v>0.90926099158091678</v>
      </c>
      <c r="S96" s="1"/>
      <c r="T96" s="1"/>
      <c r="U96" s="1"/>
      <c r="V96" s="1"/>
    </row>
    <row r="97" spans="1:22" s="5" customFormat="1" ht="15.05" customHeight="1" outlineLevel="1" x14ac:dyDescent="0.3">
      <c r="A97" s="6"/>
      <c r="B97" s="8"/>
      <c r="C97" s="51" t="s">
        <v>37</v>
      </c>
      <c r="D97" s="80">
        <f t="shared" si="89"/>
        <v>571</v>
      </c>
      <c r="E97" s="52">
        <f t="shared" si="96"/>
        <v>559</v>
      </c>
      <c r="F97" s="53">
        <f t="shared" ref="F97:F113" si="113">IF(D97=0," ",IF(E97/D97*100&gt;200,"св.200",E97/D97))</f>
        <v>0.978984238178634</v>
      </c>
      <c r="G97" s="80">
        <v>67.2</v>
      </c>
      <c r="H97" s="113">
        <v>41.1</v>
      </c>
      <c r="I97" s="53">
        <f t="shared" si="102"/>
        <v>0.6116071428571429</v>
      </c>
      <c r="J97" s="80"/>
      <c r="K97" s="52">
        <v>46.7</v>
      </c>
      <c r="L97" s="53" t="str">
        <f>IF(J97=0," ",IF(K97/J97*100&gt;200,"св.200",K97/J97))</f>
        <v xml:space="preserve"> </v>
      </c>
      <c r="M97" s="80">
        <v>337.8</v>
      </c>
      <c r="N97" s="52">
        <v>302.5</v>
      </c>
      <c r="O97" s="53">
        <f t="shared" ref="O97:O113" si="114">IF(M97=0," ",IF(N97/M97*100&gt;200,"св.200",N97/M97))</f>
        <v>0.89550029603315573</v>
      </c>
      <c r="P97" s="80">
        <v>166</v>
      </c>
      <c r="Q97" s="52">
        <v>168.7</v>
      </c>
      <c r="R97" s="53">
        <f>IF(P97=0," ",IF(Q97/P97*100&gt;200,"св.200",Q97/P97))</f>
        <v>1.0162650602409637</v>
      </c>
      <c r="S97" s="1"/>
      <c r="T97" s="1"/>
      <c r="U97" s="1"/>
      <c r="V97" s="1"/>
    </row>
    <row r="98" spans="1:22" s="5" customFormat="1" ht="15.05" customHeight="1" outlineLevel="1" x14ac:dyDescent="0.3">
      <c r="A98" s="6"/>
      <c r="B98" s="8"/>
      <c r="C98" s="51" t="s">
        <v>36</v>
      </c>
      <c r="D98" s="80">
        <f t="shared" si="89"/>
        <v>516.9</v>
      </c>
      <c r="E98" s="52">
        <f t="shared" si="96"/>
        <v>397.96000000000004</v>
      </c>
      <c r="F98" s="53">
        <f t="shared" si="113"/>
        <v>0.76989746566066952</v>
      </c>
      <c r="G98" s="80">
        <v>42</v>
      </c>
      <c r="H98" s="113">
        <v>35.659999999999997</v>
      </c>
      <c r="I98" s="53">
        <f t="shared" si="102"/>
        <v>0.84904761904761894</v>
      </c>
      <c r="J98" s="80">
        <v>0.7</v>
      </c>
      <c r="K98" s="52">
        <v>14.4</v>
      </c>
      <c r="L98" s="53" t="str">
        <f t="shared" ref="L98:L113" si="115">IF(J98=0," ",IF(K98/J98*100&gt;200,"св.200",K98/J98))</f>
        <v>св.200</v>
      </c>
      <c r="M98" s="80">
        <v>62</v>
      </c>
      <c r="N98" s="52">
        <v>26.8</v>
      </c>
      <c r="O98" s="53">
        <f t="shared" si="114"/>
        <v>0.43225806451612903</v>
      </c>
      <c r="P98" s="80">
        <v>412.2</v>
      </c>
      <c r="Q98" s="52">
        <v>321.10000000000002</v>
      </c>
      <c r="R98" s="53">
        <f>IF(P98=0," ",IF(Q98/P98*100&gt;200,"св.200",Q98/P98))</f>
        <v>0.77899078117418741</v>
      </c>
      <c r="S98" s="1"/>
      <c r="T98" s="1"/>
      <c r="U98" s="1"/>
      <c r="V98" s="1"/>
    </row>
    <row r="99" spans="1:22" s="5" customFormat="1" ht="15.05" customHeight="1" outlineLevel="1" x14ac:dyDescent="0.3">
      <c r="A99" s="6"/>
      <c r="B99" s="8"/>
      <c r="C99" s="51" t="s">
        <v>35</v>
      </c>
      <c r="D99" s="80">
        <f t="shared" si="89"/>
        <v>118</v>
      </c>
      <c r="E99" s="52">
        <f t="shared" si="96"/>
        <v>89.4</v>
      </c>
      <c r="F99" s="53">
        <f t="shared" si="113"/>
        <v>0.75762711864406784</v>
      </c>
      <c r="G99" s="80">
        <v>56</v>
      </c>
      <c r="H99" s="113">
        <v>12.4</v>
      </c>
      <c r="I99" s="53">
        <f t="shared" si="102"/>
        <v>0.22142857142857145</v>
      </c>
      <c r="J99" s="80"/>
      <c r="K99" s="119">
        <v>15.4</v>
      </c>
      <c r="L99" s="53" t="str">
        <f t="shared" si="115"/>
        <v xml:space="preserve"> </v>
      </c>
      <c r="M99" s="80">
        <v>9.5</v>
      </c>
      <c r="N99" s="52">
        <v>10.199999999999999</v>
      </c>
      <c r="O99" s="53">
        <f t="shared" si="114"/>
        <v>1.0736842105263158</v>
      </c>
      <c r="P99" s="80">
        <v>52.5</v>
      </c>
      <c r="Q99" s="52">
        <v>51.4</v>
      </c>
      <c r="R99" s="53">
        <f>IF(P99=0," ",IF(Q99/P99*100&gt;200,"св.200",Q99/P99))</f>
        <v>0.97904761904761906</v>
      </c>
      <c r="S99" s="1"/>
      <c r="T99" s="1"/>
      <c r="U99" s="1"/>
      <c r="V99" s="1"/>
    </row>
    <row r="100" spans="1:22" s="5" customFormat="1" ht="15.05" customHeight="1" outlineLevel="1" x14ac:dyDescent="0.3">
      <c r="A100" s="6"/>
      <c r="B100" s="8"/>
      <c r="C100" s="51" t="s">
        <v>34</v>
      </c>
      <c r="D100" s="80">
        <f t="shared" si="89"/>
        <v>266.29999999999995</v>
      </c>
      <c r="E100" s="52">
        <f t="shared" si="96"/>
        <v>223.9</v>
      </c>
      <c r="F100" s="53">
        <f t="shared" si="113"/>
        <v>0.8407810739767182</v>
      </c>
      <c r="G100" s="80">
        <v>16.600000000000001</v>
      </c>
      <c r="H100" s="113">
        <v>5.6</v>
      </c>
      <c r="I100" s="53">
        <f t="shared" si="102"/>
        <v>0.33734939759036142</v>
      </c>
      <c r="J100" s="80"/>
      <c r="K100" s="119"/>
      <c r="L100" s="53" t="str">
        <f t="shared" si="115"/>
        <v xml:space="preserve"> </v>
      </c>
      <c r="M100" s="80">
        <v>79</v>
      </c>
      <c r="N100" s="52">
        <v>67.900000000000006</v>
      </c>
      <c r="O100" s="53">
        <f t="shared" si="114"/>
        <v>0.85949367088607598</v>
      </c>
      <c r="P100" s="80">
        <v>170.7</v>
      </c>
      <c r="Q100" s="52">
        <v>150.4</v>
      </c>
      <c r="R100" s="53">
        <f>IF(P100=0," ",IF(Q100/P100*100&gt;200,"св.200",Q100/P100))</f>
        <v>0.88107791446983019</v>
      </c>
      <c r="S100" s="1"/>
      <c r="T100" s="1"/>
      <c r="U100" s="1"/>
      <c r="V100" s="1"/>
    </row>
    <row r="101" spans="1:22" ht="28.5" customHeight="1" x14ac:dyDescent="0.3">
      <c r="A101" s="7">
        <v>20</v>
      </c>
      <c r="B101" s="9"/>
      <c r="C101" s="84" t="s">
        <v>107</v>
      </c>
      <c r="D101" s="85">
        <f>SUM(D102:D107)</f>
        <v>4280.2</v>
      </c>
      <c r="E101" s="85">
        <f>SUM(E102:E107)</f>
        <v>3556.8999999999996</v>
      </c>
      <c r="F101" s="86">
        <f t="shared" si="113"/>
        <v>0.83101256950609781</v>
      </c>
      <c r="G101" s="85">
        <f t="shared" ref="G101:H101" si="116">SUM(G102:G107)</f>
        <v>2155.1</v>
      </c>
      <c r="H101" s="85">
        <f t="shared" si="116"/>
        <v>1679.3</v>
      </c>
      <c r="I101" s="86">
        <f t="shared" si="102"/>
        <v>0.77922138183842982</v>
      </c>
      <c r="J101" s="85">
        <f t="shared" ref="J101" si="117">SUM(J102:J107)</f>
        <v>0</v>
      </c>
      <c r="K101" s="85">
        <f t="shared" ref="K101" si="118">SUM(K102:K107)</f>
        <v>0</v>
      </c>
      <c r="L101" s="86" t="str">
        <f t="shared" si="115"/>
        <v xml:space="preserve"> </v>
      </c>
      <c r="M101" s="85">
        <f t="shared" ref="M101:N101" si="119">SUM(M102:M107)</f>
        <v>434.49999999999994</v>
      </c>
      <c r="N101" s="85">
        <f t="shared" si="119"/>
        <v>352.1</v>
      </c>
      <c r="O101" s="86">
        <f t="shared" si="114"/>
        <v>0.81035673187571933</v>
      </c>
      <c r="P101" s="85">
        <f t="shared" ref="P101:Q101" si="120">SUM(P102:P107)</f>
        <v>1690.6000000000001</v>
      </c>
      <c r="Q101" s="85">
        <f t="shared" si="120"/>
        <v>1525.5</v>
      </c>
      <c r="R101" s="86">
        <f>IF(P101=0," ",IF(Q101/P101*100&gt;200,"св.200",Q101/P101))</f>
        <v>0.9023423636578729</v>
      </c>
      <c r="S101" s="1"/>
      <c r="T101" s="1"/>
      <c r="U101" s="1"/>
      <c r="V101" s="1"/>
    </row>
    <row r="102" spans="1:22" s="5" customFormat="1" ht="15.05" customHeight="1" outlineLevel="1" x14ac:dyDescent="0.3">
      <c r="A102" s="6"/>
      <c r="B102" s="8"/>
      <c r="C102" s="51" t="s">
        <v>106</v>
      </c>
      <c r="D102" s="80">
        <f t="shared" si="89"/>
        <v>3065.1</v>
      </c>
      <c r="E102" s="52">
        <f t="shared" si="96"/>
        <v>2597.6999999999998</v>
      </c>
      <c r="F102" s="53">
        <f t="shared" si="113"/>
        <v>0.84750905353822059</v>
      </c>
      <c r="G102" s="80">
        <v>2026.2</v>
      </c>
      <c r="H102" s="113">
        <v>1548.8</v>
      </c>
      <c r="I102" s="53">
        <f t="shared" si="102"/>
        <v>0.76438653637350706</v>
      </c>
      <c r="J102" s="80"/>
      <c r="K102" s="119"/>
      <c r="L102" s="53" t="str">
        <f t="shared" si="115"/>
        <v xml:space="preserve"> </v>
      </c>
      <c r="M102" s="80">
        <v>319.89999999999998</v>
      </c>
      <c r="N102" s="52">
        <v>278.7</v>
      </c>
      <c r="O102" s="53">
        <f t="shared" si="114"/>
        <v>0.87120975304782744</v>
      </c>
      <c r="P102" s="80">
        <v>719</v>
      </c>
      <c r="Q102" s="52">
        <v>770.2</v>
      </c>
      <c r="R102" s="53">
        <f t="shared" ref="R102:R112" si="121">IF(Q102=0," ",IF(Q102/P102*100&gt;200,"св.200",Q102/P102))</f>
        <v>1.0712100139082059</v>
      </c>
      <c r="S102" s="1"/>
      <c r="T102" s="1"/>
      <c r="U102" s="1"/>
      <c r="V102" s="1"/>
    </row>
    <row r="103" spans="1:22" s="5" customFormat="1" ht="15.05" customHeight="1" outlineLevel="1" x14ac:dyDescent="0.3">
      <c r="A103" s="6"/>
      <c r="B103" s="8"/>
      <c r="C103" s="56" t="s">
        <v>33</v>
      </c>
      <c r="D103" s="80">
        <f t="shared" si="89"/>
        <v>172.29999999999998</v>
      </c>
      <c r="E103" s="52">
        <f t="shared" si="96"/>
        <v>179.5</v>
      </c>
      <c r="F103" s="53">
        <f t="shared" si="113"/>
        <v>1.0417875798026699</v>
      </c>
      <c r="G103" s="80">
        <v>112.6</v>
      </c>
      <c r="H103" s="113">
        <v>112.6</v>
      </c>
      <c r="I103" s="53">
        <f t="shared" si="102"/>
        <v>1</v>
      </c>
      <c r="J103" s="80"/>
      <c r="K103" s="119"/>
      <c r="L103" s="53" t="str">
        <f t="shared" si="115"/>
        <v xml:space="preserve"> </v>
      </c>
      <c r="M103" s="80">
        <v>6.1</v>
      </c>
      <c r="N103" s="52">
        <v>5.8</v>
      </c>
      <c r="O103" s="53">
        <f t="shared" si="114"/>
        <v>0.9508196721311476</v>
      </c>
      <c r="P103" s="80">
        <v>53.6</v>
      </c>
      <c r="Q103" s="52">
        <v>61.1</v>
      </c>
      <c r="R103" s="53">
        <f t="shared" si="121"/>
        <v>1.1399253731343284</v>
      </c>
      <c r="S103" s="1"/>
      <c r="T103" s="1"/>
      <c r="U103" s="1"/>
      <c r="V103" s="1"/>
    </row>
    <row r="104" spans="1:22" s="19" customFormat="1" ht="15.05" customHeight="1" outlineLevel="1" x14ac:dyDescent="0.3">
      <c r="A104" s="17"/>
      <c r="B104" s="20"/>
      <c r="C104" s="51" t="s">
        <v>124</v>
      </c>
      <c r="D104" s="80">
        <f t="shared" si="89"/>
        <v>218.1</v>
      </c>
      <c r="E104" s="52">
        <f t="shared" si="96"/>
        <v>185.6</v>
      </c>
      <c r="F104" s="53">
        <f t="shared" si="113"/>
        <v>0.85098578633654287</v>
      </c>
      <c r="G104" s="82">
        <v>1.8</v>
      </c>
      <c r="H104" s="114">
        <v>1.8</v>
      </c>
      <c r="I104" s="58"/>
      <c r="J104" s="82"/>
      <c r="K104" s="121"/>
      <c r="L104" s="58"/>
      <c r="M104" s="82">
        <v>28.2</v>
      </c>
      <c r="N104" s="57">
        <v>5.8</v>
      </c>
      <c r="O104" s="53">
        <f>IF(N104=0," ",IF(N104/M104*100&gt;200,"св.200",N104/M104))</f>
        <v>0.20567375886524822</v>
      </c>
      <c r="P104" s="82">
        <v>188.1</v>
      </c>
      <c r="Q104" s="57">
        <v>178</v>
      </c>
      <c r="R104" s="53">
        <f t="shared" si="121"/>
        <v>0.94630515683147265</v>
      </c>
      <c r="S104" s="2"/>
      <c r="T104" s="2"/>
      <c r="U104" s="2"/>
      <c r="V104" s="2"/>
    </row>
    <row r="105" spans="1:22" s="5" customFormat="1" ht="15.05" customHeight="1" outlineLevel="1" x14ac:dyDescent="0.3">
      <c r="A105" s="6"/>
      <c r="B105" s="8"/>
      <c r="C105" s="51" t="s">
        <v>141</v>
      </c>
      <c r="D105" s="80">
        <f t="shared" si="89"/>
        <v>149.5</v>
      </c>
      <c r="E105" s="52">
        <f t="shared" si="96"/>
        <v>46.8</v>
      </c>
      <c r="F105" s="53">
        <f>IF(E105=0," ",IF(E105/D105*100&gt;200,"св.200",E105/D105))</f>
        <v>0.31304347826086953</v>
      </c>
      <c r="G105" s="80">
        <v>3.2</v>
      </c>
      <c r="H105" s="113">
        <v>3.2</v>
      </c>
      <c r="I105" s="53">
        <f t="shared" si="102"/>
        <v>1</v>
      </c>
      <c r="J105" s="80"/>
      <c r="K105" s="119"/>
      <c r="L105" s="53" t="str">
        <f t="shared" si="115"/>
        <v xml:space="preserve"> </v>
      </c>
      <c r="M105" s="80">
        <v>31.4</v>
      </c>
      <c r="N105" s="52">
        <v>24.1</v>
      </c>
      <c r="O105" s="53">
        <f t="shared" si="114"/>
        <v>0.76751592356687903</v>
      </c>
      <c r="P105" s="80">
        <v>114.9</v>
      </c>
      <c r="Q105" s="52">
        <v>19.5</v>
      </c>
      <c r="R105" s="53">
        <f t="shared" si="121"/>
        <v>0.16971279373368145</v>
      </c>
      <c r="S105" s="1"/>
      <c r="T105" s="1"/>
      <c r="U105" s="1"/>
      <c r="V105" s="1"/>
    </row>
    <row r="106" spans="1:22" s="5" customFormat="1" ht="15.05" customHeight="1" outlineLevel="1" x14ac:dyDescent="0.3">
      <c r="A106" s="6"/>
      <c r="B106" s="8"/>
      <c r="C106" s="51" t="s">
        <v>32</v>
      </c>
      <c r="D106" s="80">
        <f t="shared" si="89"/>
        <v>249.5</v>
      </c>
      <c r="E106" s="52">
        <f t="shared" si="96"/>
        <v>158.69999999999999</v>
      </c>
      <c r="F106" s="53">
        <f>IF(E106=0," ",IF(E106/D106*100&gt;200,"св.200",E106/D106))</f>
        <v>0.63607214428857706</v>
      </c>
      <c r="G106" s="80">
        <v>11.1</v>
      </c>
      <c r="H106" s="113">
        <v>12.7</v>
      </c>
      <c r="I106" s="55">
        <f>IF(H106=0," ",IF(H106/G106*100&gt;200,"св.200",H106/G106))</f>
        <v>1.1441441441441442</v>
      </c>
      <c r="J106" s="80"/>
      <c r="K106" s="119"/>
      <c r="L106" s="53" t="str">
        <f t="shared" si="115"/>
        <v xml:space="preserve"> </v>
      </c>
      <c r="M106" s="80">
        <v>26.9</v>
      </c>
      <c r="N106" s="52">
        <v>19.399999999999999</v>
      </c>
      <c r="O106" s="53">
        <f t="shared" si="114"/>
        <v>0.72118959107806691</v>
      </c>
      <c r="P106" s="80">
        <v>211.5</v>
      </c>
      <c r="Q106" s="52">
        <v>126.6</v>
      </c>
      <c r="R106" s="53">
        <f t="shared" si="121"/>
        <v>0.59858156028368792</v>
      </c>
      <c r="S106" s="1"/>
      <c r="T106" s="1"/>
      <c r="U106" s="1"/>
      <c r="V106" s="1"/>
    </row>
    <row r="107" spans="1:22" s="5" customFormat="1" ht="15.05" customHeight="1" outlineLevel="1" x14ac:dyDescent="0.3">
      <c r="A107" s="6"/>
      <c r="B107" s="8"/>
      <c r="C107" s="51" t="s">
        <v>31</v>
      </c>
      <c r="D107" s="80">
        <f t="shared" si="89"/>
        <v>425.7</v>
      </c>
      <c r="E107" s="52">
        <f t="shared" si="96"/>
        <v>388.6</v>
      </c>
      <c r="F107" s="53">
        <f>IF(E107=0," ",IF(E107/D107*100&gt;200,"св.200",E107/D107))</f>
        <v>0.91284942447733153</v>
      </c>
      <c r="G107" s="80">
        <v>0.2</v>
      </c>
      <c r="H107" s="113">
        <v>0.2</v>
      </c>
      <c r="I107" s="53">
        <f t="shared" si="102"/>
        <v>1</v>
      </c>
      <c r="J107" s="80"/>
      <c r="K107" s="119"/>
      <c r="L107" s="53" t="str">
        <f t="shared" si="115"/>
        <v xml:space="preserve"> </v>
      </c>
      <c r="M107" s="80">
        <v>22</v>
      </c>
      <c r="N107" s="52">
        <v>18.3</v>
      </c>
      <c r="O107" s="53">
        <f t="shared" si="114"/>
        <v>0.8318181818181819</v>
      </c>
      <c r="P107" s="80">
        <v>403.5</v>
      </c>
      <c r="Q107" s="52">
        <v>370.1</v>
      </c>
      <c r="R107" s="53">
        <f t="shared" si="121"/>
        <v>0.91722428748451057</v>
      </c>
      <c r="S107" s="1"/>
      <c r="T107" s="1"/>
      <c r="U107" s="1"/>
      <c r="V107" s="1"/>
    </row>
    <row r="108" spans="1:22" ht="27.7" customHeight="1" x14ac:dyDescent="0.3">
      <c r="A108" s="7">
        <v>21</v>
      </c>
      <c r="B108" s="7"/>
      <c r="C108" s="84" t="s">
        <v>105</v>
      </c>
      <c r="D108" s="85">
        <f>SUM(D109:D112)</f>
        <v>3632.8</v>
      </c>
      <c r="E108" s="85">
        <f>SUM(E109:E112)</f>
        <v>3157.0999999999995</v>
      </c>
      <c r="F108" s="86">
        <f t="shared" si="113"/>
        <v>0.86905417308962762</v>
      </c>
      <c r="G108" s="85">
        <f t="shared" ref="G108:H108" si="122">SUM(G109:G112)</f>
        <v>1117.6999999999998</v>
      </c>
      <c r="H108" s="85">
        <f t="shared" si="122"/>
        <v>1063.8000000000002</v>
      </c>
      <c r="I108" s="86">
        <f>IF(G108=0," ",IF(H108/G108*100&gt;200,"св.200",H108/G108))</f>
        <v>0.95177596850675528</v>
      </c>
      <c r="J108" s="85">
        <f t="shared" ref="J108" si="123">SUM(J109:J112)</f>
        <v>0</v>
      </c>
      <c r="K108" s="85">
        <f t="shared" ref="K108" si="124">SUM(K109:K112)</f>
        <v>17.600000000000001</v>
      </c>
      <c r="L108" s="86" t="str">
        <f t="shared" si="115"/>
        <v xml:space="preserve"> </v>
      </c>
      <c r="M108" s="85">
        <f t="shared" ref="M108:N108" si="125">SUM(M109:M112)</f>
        <v>1429.7000000000003</v>
      </c>
      <c r="N108" s="85">
        <f t="shared" si="125"/>
        <v>1187.7</v>
      </c>
      <c r="O108" s="86">
        <f t="shared" si="114"/>
        <v>0.83073372036091475</v>
      </c>
      <c r="P108" s="85">
        <f t="shared" ref="P108:Q108" si="126">SUM(P109:P112)</f>
        <v>1085.4000000000001</v>
      </c>
      <c r="Q108" s="85">
        <f t="shared" si="126"/>
        <v>887.99999999999989</v>
      </c>
      <c r="R108" s="86">
        <f>IF(P108=0," ",IF(Q108/P108*100&gt;200,"св.200",Q108/P108))</f>
        <v>0.81813156440022095</v>
      </c>
      <c r="S108" s="1"/>
      <c r="T108" s="1"/>
      <c r="U108" s="1"/>
      <c r="V108" s="1"/>
    </row>
    <row r="109" spans="1:22" s="5" customFormat="1" ht="15.05" customHeight="1" outlineLevel="1" x14ac:dyDescent="0.3">
      <c r="A109" s="6"/>
      <c r="B109" s="6"/>
      <c r="C109" s="51" t="s">
        <v>104</v>
      </c>
      <c r="D109" s="80">
        <f t="shared" si="89"/>
        <v>3044.5</v>
      </c>
      <c r="E109" s="52">
        <f t="shared" si="96"/>
        <v>2635.7</v>
      </c>
      <c r="F109" s="53">
        <f>IF(E109=0," ",IF(E109/D109*100&gt;200,"св.200",E109/D109))</f>
        <v>0.86572507800952536</v>
      </c>
      <c r="G109" s="80">
        <v>1095.5999999999999</v>
      </c>
      <c r="H109" s="113">
        <v>1021.7</v>
      </c>
      <c r="I109" s="53">
        <f>IF(H109=0," ",IF(H109/G109*100&gt;200,"св.200",H109/G109))</f>
        <v>0.93254837531945978</v>
      </c>
      <c r="J109" s="80"/>
      <c r="K109" s="119"/>
      <c r="L109" s="53" t="str">
        <f t="shared" si="115"/>
        <v xml:space="preserve"> </v>
      </c>
      <c r="M109" s="80">
        <v>1369.2</v>
      </c>
      <c r="N109" s="52">
        <v>1147.5</v>
      </c>
      <c r="O109" s="53">
        <f>IF(N109=0," ",IF(N109/M109*100&gt;200,"св.200",N109/M109))</f>
        <v>0.8380806310254163</v>
      </c>
      <c r="P109" s="80">
        <v>579.70000000000005</v>
      </c>
      <c r="Q109" s="52">
        <v>466.5</v>
      </c>
      <c r="R109" s="53">
        <f t="shared" si="121"/>
        <v>0.80472658271519748</v>
      </c>
      <c r="S109" s="1"/>
      <c r="T109" s="1"/>
      <c r="U109" s="1"/>
      <c r="V109" s="1"/>
    </row>
    <row r="110" spans="1:22" s="19" customFormat="1" ht="15.05" customHeight="1" outlineLevel="1" x14ac:dyDescent="0.3">
      <c r="A110" s="17"/>
      <c r="B110" s="17"/>
      <c r="C110" s="51" t="s">
        <v>125</v>
      </c>
      <c r="D110" s="80">
        <f t="shared" si="89"/>
        <v>189.5</v>
      </c>
      <c r="E110" s="52">
        <f t="shared" si="96"/>
        <v>123.19999999999999</v>
      </c>
      <c r="F110" s="53">
        <f>IF(E110=0," ",IF(E110/D110*100&gt;200,"св.200",E110/D110))</f>
        <v>0.65013192612137194</v>
      </c>
      <c r="G110" s="80">
        <v>6.6</v>
      </c>
      <c r="H110" s="113">
        <v>8.9</v>
      </c>
      <c r="I110" s="53">
        <f>IF(H110=0," ",IF(H110/G110*100&gt;200,"св.200",H110/G110))</f>
        <v>1.3484848484848486</v>
      </c>
      <c r="J110" s="80"/>
      <c r="K110" s="119">
        <v>0.7</v>
      </c>
      <c r="L110" s="58"/>
      <c r="M110" s="80">
        <v>26.2</v>
      </c>
      <c r="N110" s="52">
        <v>10.8</v>
      </c>
      <c r="O110" s="53">
        <f>IF(N110=0," ",IF(N110/M110*100&gt;200,"св.200",N110/M110))</f>
        <v>0.41221374045801529</v>
      </c>
      <c r="P110" s="80">
        <v>156.69999999999999</v>
      </c>
      <c r="Q110" s="52">
        <v>102.8</v>
      </c>
      <c r="R110" s="53">
        <f t="shared" si="121"/>
        <v>0.65603063178047227</v>
      </c>
      <c r="S110" s="2"/>
      <c r="T110" s="2"/>
      <c r="U110" s="2"/>
      <c r="V110" s="2"/>
    </row>
    <row r="111" spans="1:22" s="19" customFormat="1" ht="15.05" customHeight="1" outlineLevel="1" x14ac:dyDescent="0.3">
      <c r="A111" s="17"/>
      <c r="B111" s="17"/>
      <c r="C111" s="51" t="s">
        <v>126</v>
      </c>
      <c r="D111" s="80">
        <f t="shared" si="89"/>
        <v>82.8</v>
      </c>
      <c r="E111" s="52">
        <f t="shared" si="96"/>
        <v>80.099999999999994</v>
      </c>
      <c r="F111" s="53">
        <f>IF(E111=0," ",IF(E111/D111*100&gt;200,"св.200",E111/D111))</f>
        <v>0.96739130434782605</v>
      </c>
      <c r="G111" s="80">
        <v>3.8</v>
      </c>
      <c r="H111" s="113">
        <v>6.5</v>
      </c>
      <c r="I111" s="53">
        <f>IF(H111=0," ",IF(H111/G111*100&gt;200,"св.200",H111/G111))</f>
        <v>1.7105263157894737</v>
      </c>
      <c r="J111" s="80"/>
      <c r="K111" s="119">
        <v>1.3</v>
      </c>
      <c r="L111" s="58"/>
      <c r="M111" s="80">
        <v>9.4</v>
      </c>
      <c r="N111" s="52">
        <v>8.5</v>
      </c>
      <c r="O111" s="53">
        <f>IF(N111=0," ",IF(N111/M111*100&gt;200,"св.200",N111/M111))</f>
        <v>0.90425531914893609</v>
      </c>
      <c r="P111" s="80">
        <v>69.599999999999994</v>
      </c>
      <c r="Q111" s="52">
        <v>63.8</v>
      </c>
      <c r="R111" s="53">
        <f t="shared" si="121"/>
        <v>0.91666666666666674</v>
      </c>
      <c r="S111" s="2"/>
      <c r="T111" s="2"/>
      <c r="U111" s="2"/>
      <c r="V111" s="2"/>
    </row>
    <row r="112" spans="1:22" s="19" customFormat="1" ht="15.05" customHeight="1" outlineLevel="1" x14ac:dyDescent="0.3">
      <c r="A112" s="17"/>
      <c r="B112" s="17"/>
      <c r="C112" s="51" t="s">
        <v>127</v>
      </c>
      <c r="D112" s="80">
        <f t="shared" si="89"/>
        <v>316</v>
      </c>
      <c r="E112" s="52">
        <f t="shared" si="96"/>
        <v>318.10000000000002</v>
      </c>
      <c r="F112" s="53">
        <f>IF(E112=0," ",IF(E112/D112*100&gt;200,"св.200",E112/D112))</f>
        <v>1.0066455696202532</v>
      </c>
      <c r="G112" s="80">
        <v>11.7</v>
      </c>
      <c r="H112" s="113">
        <v>26.7</v>
      </c>
      <c r="I112" s="53" t="str">
        <f>IF(H112=0," ",IF(H112/G112*100&gt;200,"св.200",H112/G112))</f>
        <v>св.200</v>
      </c>
      <c r="J112" s="80"/>
      <c r="K112" s="52">
        <v>15.6</v>
      </c>
      <c r="L112" s="58"/>
      <c r="M112" s="80">
        <v>24.9</v>
      </c>
      <c r="N112" s="52">
        <v>20.9</v>
      </c>
      <c r="O112" s="53">
        <f>IF(N112=0," ",IF(N112/M112*100&gt;200,"св.200",N112/M112))</f>
        <v>0.8393574297188755</v>
      </c>
      <c r="P112" s="80">
        <v>279.39999999999998</v>
      </c>
      <c r="Q112" s="52">
        <v>254.9</v>
      </c>
      <c r="R112" s="53">
        <f t="shared" si="121"/>
        <v>0.91231209735146757</v>
      </c>
      <c r="S112" s="2"/>
      <c r="T112" s="2"/>
      <c r="U112" s="2"/>
      <c r="V112" s="2"/>
    </row>
    <row r="113" spans="1:22" s="3" customFormat="1" x14ac:dyDescent="0.3">
      <c r="A113" s="97"/>
      <c r="B113" s="97"/>
      <c r="C113" s="131" t="s">
        <v>30</v>
      </c>
      <c r="D113" s="132">
        <f>G113+J113+M113+P113</f>
        <v>95807</v>
      </c>
      <c r="E113" s="132">
        <f>H113+K113+N113+Q113</f>
        <v>90076.3</v>
      </c>
      <c r="F113" s="133">
        <f t="shared" si="113"/>
        <v>0.94018495517029033</v>
      </c>
      <c r="G113" s="132">
        <f>G5+G11+G17+G23+G31+G38+G44+G50+G54+G60+G66+G71+G78+G85+G92+G101+G108</f>
        <v>25167.3</v>
      </c>
      <c r="H113" s="132">
        <f>H108+H101+H92+H85+H78+H71+H66+H60+H54+H50+H44+H38+H31+H23+H17+H11+H5</f>
        <v>24930.86</v>
      </c>
      <c r="I113" s="133">
        <f>IF(G113=0," ",IF(H113/G113*100&gt;200,"св.200",H113/G113))</f>
        <v>0.99060526953626338</v>
      </c>
      <c r="J113" s="132">
        <f>J5+J11+J17+J23+J31+J38+J44+J50+J54+J60+J66+J71+J78+J85+J92+J101+J108</f>
        <v>209.30000000000004</v>
      </c>
      <c r="K113" s="132">
        <f>K108+K101+K92+K85+K78+K71+K66+K60+K54+K50+K44+K38+K31+K23+K17+K11+K5</f>
        <v>1352.9</v>
      </c>
      <c r="L113" s="133" t="str">
        <f t="shared" si="115"/>
        <v>св.200</v>
      </c>
      <c r="M113" s="132">
        <f>M5+M11+M17+M23+M31+M38+M44+M50+M54+M60+M66+M71+M78+M85+M92+M101+M108</f>
        <v>24087.5</v>
      </c>
      <c r="N113" s="132">
        <f>N108+N101+N92+N85+N78+N71+N66+N60+N54+N50+N44+N38+N31+N23+N17+N11+N5</f>
        <v>19668.84</v>
      </c>
      <c r="O113" s="133">
        <f t="shared" si="114"/>
        <v>0.81655796574987027</v>
      </c>
      <c r="P113" s="132">
        <f>P5+P11+P17+P23+P31+P38+P44+P50+P54+P60+P66+P71+P78+P85+P92+P101+P108</f>
        <v>46342.899999999994</v>
      </c>
      <c r="Q113" s="132">
        <f>Q108+Q101+Q92+Q85+Q78+Q71+Q66+Q60+Q54+Q50+Q44+Q38+Q31+Q23+Q17+Q11+Q5</f>
        <v>44123.7</v>
      </c>
      <c r="R113" s="134">
        <f>IF(P113=0," ",IF(Q113/P113*100&gt;200,"св.200",Q113/P113))</f>
        <v>0.95211348448198108</v>
      </c>
      <c r="S113" s="4"/>
      <c r="T113" s="4"/>
      <c r="U113" s="4"/>
      <c r="V113" s="4"/>
    </row>
    <row r="114" spans="1:22" s="3" customFormat="1" x14ac:dyDescent="0.3">
      <c r="A114" s="135"/>
      <c r="B114" s="135"/>
      <c r="C114" s="136"/>
      <c r="D114" s="137"/>
      <c r="E114" s="137"/>
      <c r="F114" s="138"/>
      <c r="G114" s="137"/>
      <c r="H114" s="137"/>
      <c r="I114" s="138"/>
      <c r="J114" s="137"/>
      <c r="K114" s="139"/>
      <c r="L114" s="138"/>
      <c r="M114" s="137"/>
      <c r="N114" s="137"/>
      <c r="O114" s="138"/>
      <c r="P114" s="137"/>
      <c r="Q114" s="137"/>
      <c r="R114" s="140"/>
      <c r="S114" s="4"/>
      <c r="T114" s="4"/>
      <c r="U114" s="4"/>
      <c r="V114" s="4"/>
    </row>
    <row r="115" spans="1:22" s="99" customFormat="1" ht="15.05" customHeight="1" outlineLevel="1" x14ac:dyDescent="0.3">
      <c r="A115" s="96"/>
      <c r="B115" s="96"/>
      <c r="C115" s="155" t="s">
        <v>157</v>
      </c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</row>
    <row r="116" spans="1:22" s="106" customFormat="1" ht="20.2" customHeight="1" outlineLevel="1" x14ac:dyDescent="0.3">
      <c r="A116" s="104"/>
      <c r="B116" s="104"/>
      <c r="C116" s="154"/>
      <c r="D116" s="154"/>
      <c r="E116" s="154"/>
      <c r="F116" s="154"/>
      <c r="G116" s="154"/>
      <c r="H116" s="154"/>
      <c r="I116" s="154"/>
      <c r="J116" s="154"/>
      <c r="K116" s="154"/>
      <c r="L116" s="105"/>
      <c r="M116" s="105"/>
      <c r="N116" s="101"/>
      <c r="O116" s="101"/>
      <c r="P116" s="101"/>
      <c r="Q116" s="101"/>
      <c r="R116" s="101"/>
    </row>
    <row r="117" spans="1:22" s="106" customFormat="1" hidden="1" outlineLevel="1" x14ac:dyDescent="0.3">
      <c r="A117" s="104"/>
      <c r="B117" s="104"/>
      <c r="C117" s="101"/>
      <c r="D117" s="101"/>
      <c r="E117" s="101"/>
      <c r="G117" s="98"/>
      <c r="H117" s="100"/>
      <c r="I117" s="107"/>
      <c r="J117" s="105"/>
      <c r="K117" s="105"/>
      <c r="L117" s="105"/>
      <c r="M117" s="105"/>
      <c r="N117" s="98"/>
      <c r="O117" s="107"/>
      <c r="P117" s="98"/>
      <c r="Q117" s="98"/>
      <c r="R117" s="107"/>
    </row>
    <row r="118" spans="1:22" s="106" customFormat="1" x14ac:dyDescent="0.3">
      <c r="B118" s="104"/>
      <c r="C118" s="101"/>
      <c r="D118" s="102"/>
      <c r="E118" s="102"/>
      <c r="F118" s="102"/>
      <c r="G118" s="98"/>
      <c r="H118" s="98"/>
      <c r="I118" s="107"/>
      <c r="J118" s="105"/>
      <c r="K118" s="105"/>
      <c r="L118" s="105"/>
      <c r="M118" s="105"/>
      <c r="N118" s="98"/>
      <c r="O118" s="107"/>
      <c r="P118" s="98"/>
      <c r="Q118" s="98"/>
      <c r="R118" s="107"/>
    </row>
    <row r="119" spans="1:22" s="106" customFormat="1" x14ac:dyDescent="0.3">
      <c r="B119" s="108"/>
      <c r="C119" s="108"/>
      <c r="D119" s="108"/>
      <c r="E119" s="109"/>
      <c r="G119" s="98"/>
      <c r="H119" s="98"/>
      <c r="I119" s="107"/>
      <c r="J119" s="105"/>
      <c r="K119" s="105"/>
      <c r="L119" s="105"/>
      <c r="M119" s="105"/>
      <c r="N119" s="98"/>
      <c r="O119" s="107"/>
      <c r="P119" s="98"/>
      <c r="Q119" s="98"/>
      <c r="R119" s="107"/>
    </row>
    <row r="120" spans="1:22" s="106" customFormat="1" x14ac:dyDescent="0.3">
      <c r="C120" s="103"/>
      <c r="D120" s="103"/>
      <c r="E120" s="103"/>
      <c r="G120" s="98"/>
      <c r="H120" s="122"/>
      <c r="I120" s="107"/>
      <c r="J120" s="98"/>
      <c r="K120" s="98"/>
      <c r="L120" s="107"/>
      <c r="M120" s="98"/>
      <c r="N120" s="98"/>
      <c r="O120" s="107"/>
      <c r="P120" s="98"/>
      <c r="Q120" s="98"/>
      <c r="R120" s="107"/>
    </row>
  </sheetData>
  <mergeCells count="16">
    <mergeCell ref="C1:Q1"/>
    <mergeCell ref="A2:A3"/>
    <mergeCell ref="B2:B3"/>
    <mergeCell ref="O2:O3"/>
    <mergeCell ref="P2:Q2"/>
    <mergeCell ref="C116:K116"/>
    <mergeCell ref="C115:R115"/>
    <mergeCell ref="R2:R3"/>
    <mergeCell ref="C2:C3"/>
    <mergeCell ref="I2:I3"/>
    <mergeCell ref="J2:K2"/>
    <mergeCell ref="L2:L3"/>
    <mergeCell ref="M2:N2"/>
    <mergeCell ref="D2:E2"/>
    <mergeCell ref="F2:F3"/>
    <mergeCell ref="G2:H2"/>
  </mergeCells>
  <printOptions horizontalCentered="1"/>
  <pageMargins left="0.51181102362204722" right="0.31496062992125984" top="0.35433070866141736" bottom="0.47244094488188981" header="0.31496062992125984" footer="0.31496062992125984"/>
  <pageSetup paperSize="8" scale="82" fitToHeight="0" orientation="landscape" r:id="rId1"/>
  <headerFooter>
    <oddFooter>&amp;C&amp;Z&amp;F(поселения)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округа_районы</vt:lpstr>
      <vt:lpstr>поселения</vt:lpstr>
      <vt:lpstr>округа_районы!Заголовки_для_печати</vt:lpstr>
      <vt:lpstr>поселения!Заголовки_для_печати</vt:lpstr>
      <vt:lpstr>округа_районы!Область_печати</vt:lpstr>
      <vt:lpstr>поселения!Область_печати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Баканова Ирина Владимировна</dc:creator>
  <cp:lastModifiedBy>Петрова Светлана Всеволодовна</cp:lastModifiedBy>
  <cp:lastPrinted>2026-05-20T12:16:47Z</cp:lastPrinted>
  <dcterms:created xsi:type="dcterms:W3CDTF">2014-06-09T12:14:06Z</dcterms:created>
  <dcterms:modified xsi:type="dcterms:W3CDTF">2026-05-20T13:15:19Z</dcterms:modified>
</cp:coreProperties>
</file>