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4\01.04.2024\"/>
    </mc:Choice>
  </mc:AlternateContent>
  <bookViews>
    <workbookView xWindow="0" yWindow="0" windowWidth="28800" windowHeight="111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35" i="4" l="1"/>
  <c r="D36" i="4"/>
  <c r="E36" i="4" l="1"/>
  <c r="Q142" i="5" l="1"/>
  <c r="D144" i="5"/>
  <c r="K121" i="5"/>
  <c r="K107" i="5"/>
  <c r="K100" i="5"/>
  <c r="K95" i="5"/>
  <c r="K89" i="5"/>
  <c r="K74" i="5"/>
  <c r="K55" i="5"/>
  <c r="K17" i="5"/>
  <c r="K41" i="5"/>
  <c r="K68" i="5"/>
  <c r="K83" i="5"/>
  <c r="K62" i="5"/>
  <c r="K47" i="5"/>
  <c r="K29" i="5"/>
  <c r="K23" i="5" l="1"/>
  <c r="K5" i="5"/>
  <c r="K137" i="5" l="1"/>
  <c r="K114" i="5"/>
  <c r="K79" i="5"/>
  <c r="K10" i="5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5" i="5" s="1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4" i="5" s="1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 s="1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7" i="5" s="1"/>
  <c r="D19" i="5"/>
  <c r="D18" i="5"/>
  <c r="D16" i="5"/>
  <c r="D15" i="5"/>
  <c r="D14" i="5"/>
  <c r="D13" i="5"/>
  <c r="D12" i="5"/>
  <c r="D11" i="5"/>
  <c r="D9" i="5"/>
  <c r="D8" i="5"/>
  <c r="D7" i="5"/>
  <c r="D6" i="5"/>
  <c r="D121" i="5" l="1"/>
  <c r="D10" i="5"/>
  <c r="D41" i="5"/>
  <c r="D68" i="5"/>
  <c r="D89" i="5"/>
  <c r="D114" i="5"/>
  <c r="D5" i="5"/>
  <c r="D29" i="5"/>
  <c r="D62" i="5"/>
  <c r="D83" i="5"/>
  <c r="D107" i="5"/>
  <c r="D137" i="5"/>
  <c r="D23" i="5"/>
  <c r="D55" i="5"/>
  <c r="D79" i="5"/>
  <c r="D100" i="5"/>
  <c r="D130" i="5"/>
  <c r="H6" i="4"/>
  <c r="H13" i="4"/>
  <c r="D34" i="4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5" i="5" s="1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17" i="5" l="1"/>
  <c r="E55" i="5"/>
  <c r="E23" i="5"/>
  <c r="E47" i="5"/>
  <c r="E83" i="5"/>
  <c r="E5" i="5"/>
  <c r="E79" i="5"/>
  <c r="E107" i="5"/>
  <c r="E130" i="5"/>
  <c r="E10" i="5"/>
  <c r="E89" i="5"/>
  <c r="E41" i="5"/>
  <c r="E74" i="5"/>
  <c r="E121" i="5"/>
  <c r="E29" i="5"/>
  <c r="E68" i="5"/>
  <c r="E114" i="5"/>
  <c r="E62" i="5"/>
  <c r="E100" i="5"/>
  <c r="E137" i="5"/>
  <c r="AR13" i="4" l="1"/>
  <c r="AO13" i="4"/>
  <c r="AL13" i="4"/>
  <c r="AI13" i="4"/>
  <c r="AF13" i="4"/>
  <c r="AC13" i="4"/>
  <c r="Z13" i="4"/>
  <c r="W13" i="4"/>
  <c r="T13" i="4"/>
  <c r="Q13" i="4"/>
  <c r="N13" i="4"/>
  <c r="K13" i="4"/>
  <c r="AR6" i="4"/>
  <c r="AL6" i="4"/>
  <c r="AF6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K142" i="5" l="1"/>
  <c r="AO6" i="4"/>
  <c r="E14" i="4" l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N142" i="5" l="1"/>
  <c r="E8" i="4" l="1"/>
  <c r="E12" i="4" l="1"/>
  <c r="E11" i="4"/>
  <c r="E10" i="4"/>
  <c r="E9" i="4"/>
  <c r="E7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K35" i="4" l="1"/>
  <c r="AV11" i="4" l="1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L73" i="5"/>
  <c r="R72" i="5"/>
  <c r="O72" i="5"/>
  <c r="L72" i="5"/>
  <c r="R71" i="5"/>
  <c r="O71" i="5"/>
  <c r="L71" i="5"/>
  <c r="R70" i="5"/>
  <c r="O70" i="5"/>
  <c r="L70" i="5"/>
  <c r="R69" i="5"/>
  <c r="O69" i="5"/>
  <c r="L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D33" i="4"/>
  <c r="AV32" i="4"/>
  <c r="D32" i="4"/>
  <c r="F32" i="4" s="1"/>
  <c r="AV31" i="4"/>
  <c r="AS31" i="4"/>
  <c r="D31" i="4"/>
  <c r="AV30" i="4"/>
  <c r="AS30" i="4"/>
  <c r="D30" i="4"/>
  <c r="AV29" i="4"/>
  <c r="AS29" i="4"/>
  <c r="D29" i="4"/>
  <c r="AV28" i="4"/>
  <c r="AS28" i="4"/>
  <c r="D28" i="4"/>
  <c r="AV27" i="4"/>
  <c r="AS27" i="4"/>
  <c r="D27" i="4"/>
  <c r="AV26" i="4"/>
  <c r="AS26" i="4"/>
  <c r="D26" i="4"/>
  <c r="AV25" i="4"/>
  <c r="AS25" i="4"/>
  <c r="D25" i="4"/>
  <c r="AV24" i="4"/>
  <c r="AS24" i="4"/>
  <c r="D24" i="4"/>
  <c r="AV23" i="4"/>
  <c r="AS23" i="4"/>
  <c r="D23" i="4"/>
  <c r="AV22" i="4"/>
  <c r="AS22" i="4"/>
  <c r="D22" i="4"/>
  <c r="AV21" i="4"/>
  <c r="AS21" i="4"/>
  <c r="D21" i="4"/>
  <c r="AV20" i="4"/>
  <c r="AS20" i="4"/>
  <c r="D20" i="4"/>
  <c r="AV19" i="4"/>
  <c r="AS19" i="4"/>
  <c r="D19" i="4"/>
  <c r="AV18" i="4"/>
  <c r="AS18" i="4"/>
  <c r="D18" i="4"/>
  <c r="F18" i="4" s="1"/>
  <c r="AV17" i="4"/>
  <c r="AS17" i="4"/>
  <c r="D17" i="4"/>
  <c r="AV16" i="4"/>
  <c r="AS16" i="4"/>
  <c r="D16" i="4"/>
  <c r="AV15" i="4"/>
  <c r="AS15" i="4"/>
  <c r="D15" i="4"/>
  <c r="AV14" i="4"/>
  <c r="AS14" i="4"/>
  <c r="D14" i="4"/>
  <c r="AJ13" i="4"/>
  <c r="AA13" i="4"/>
  <c r="X13" i="4"/>
  <c r="D12" i="4"/>
  <c r="D11" i="4"/>
  <c r="D10" i="4"/>
  <c r="D9" i="4"/>
  <c r="D8" i="4"/>
  <c r="D7" i="4"/>
  <c r="AI6" i="4"/>
  <c r="AB35" i="4"/>
  <c r="Z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X35" i="4" s="1"/>
  <c r="Y35" i="4"/>
  <c r="AA35" i="4" s="1"/>
  <c r="W35" i="4"/>
  <c r="O79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I35" i="4"/>
  <c r="AJ35" i="4" s="1"/>
  <c r="AJ6" i="4"/>
  <c r="AA6" i="4"/>
  <c r="AM6" i="4"/>
  <c r="Q35" i="4"/>
  <c r="AO35" i="4"/>
  <c r="I35" i="4"/>
  <c r="N35" i="4"/>
  <c r="T35" i="4"/>
  <c r="U35" i="4" s="1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R35" i="4"/>
  <c r="AC35" i="4"/>
  <c r="AD35" i="4" s="1"/>
  <c r="U13" i="4"/>
  <c r="R13" i="4"/>
  <c r="O13" i="4"/>
  <c r="I13" i="4"/>
  <c r="O35" i="4" l="1"/>
  <c r="D35" i="4"/>
  <c r="AP35" i="4"/>
  <c r="L35" i="4"/>
  <c r="AM35" i="4"/>
  <c r="AS35" i="4"/>
  <c r="AT35" i="4"/>
  <c r="R35" i="4"/>
  <c r="R142" i="5"/>
  <c r="D142" i="5"/>
  <c r="F10" i="4" l="1"/>
  <c r="F8" i="4"/>
  <c r="F9" i="4"/>
  <c r="F12" i="4"/>
  <c r="F11" i="4" l="1"/>
  <c r="F7" i="4"/>
  <c r="AU6" i="4"/>
  <c r="AG6" i="4" l="1"/>
  <c r="F6" i="4"/>
  <c r="AV6" i="4" l="1"/>
  <c r="F13" i="4"/>
  <c r="AU13" i="4" l="1"/>
  <c r="AU35" i="4" s="1"/>
  <c r="AV35" i="4" s="1"/>
  <c r="AG13" i="4"/>
  <c r="AF35" i="4"/>
  <c r="AG35" i="4" s="1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F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E144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<sst xmlns="http://schemas.openxmlformats.org/spreadsheetml/2006/main" count="261" uniqueCount="197">
  <si>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</si>
  <si>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</si>
  <si>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</si>
  <si>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</si>
  <si>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</si>
  <si>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</si>
  <si>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</si>
  <si>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</si>
  <si>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</si>
  <si>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</si>
  <si>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</si>
  <si>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</si>
  <si>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</si>
  <si>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</si>
  <si>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</si>
  <si>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</si>
  <si>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</si>
  <si>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</si>
  <si>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</si>
  <si>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</si>
  <si>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</si>
  <si>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</si>
  <si>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</si>
  <si>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</si>
  <si>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</si>
  <si>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</si>
  <si>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</si>
  <si>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</si>
  <si>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</si>
  <si>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</si>
  <si>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</si>
  <si>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</si>
  <si>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</si>
  <si>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</si>
  <si>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</si>
  <si>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</si>
  <si>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</si>
  <si>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</si>
  <si>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</si>
  <si>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</si>
  <si>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</si>
  <si>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</si>
  <si>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</si>
  <si>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</si>
  <si>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</si>
  <si>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</si>
  <si>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</si>
  <si>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</si>
  <si>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</si>
  <si>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</si>
  <si>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</si>
  <si>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</si>
  <si>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</si>
  <si>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</si>
  <si>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</si>
  <si>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</si>
  <si>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</si>
  <si>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</si>
  <si>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</si>
  <si>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</si>
  <si>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</si>
  <si>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</si>
  <si>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</si>
  <si>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</si>
  <si>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</si>
  <si>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</si>
  <si>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</si>
  <si>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</si>
  <si>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</si>
  <si>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</si>
  <si>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</si>
  <si>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</si>
  <si>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</si>
  <si>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</si>
  <si>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</si>
  <si>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</si>
  <si>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</si>
  <si>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</si>
  <si>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</si>
  <si>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</si>
  <si>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</si>
  <si>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</si>
  <si>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</si>
  <si>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</si>
  <si>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</si>
  <si>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</si>
  <si>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</si>
  <si>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</si>
  <si>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</si>
  <si>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</si>
  <si>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</si>
  <si>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</si>
  <si>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</si>
  <si>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</si>
  <si>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</si>
  <si>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</si>
  <si>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</si>
  <si>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</si>
  <si>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</si>
  <si>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</si>
  <si>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</si>
  <si>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</si>
  <si>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</si>
  <si>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</si>
  <si>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</si>
  <si>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</si>
  <si>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</si>
  <si>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</si>
  <si>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</si>
  <si>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</si>
  <si>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</si>
  <si>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</si>
  <si>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</si>
  <si>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</si>
  <si>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</si>
  <si>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</si>
  <si>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</si>
  <si>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</si>
  <si>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</si>
  <si>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</si>
  <si>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</si>
  <si>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</si>
  <si>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</si>
  <si>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</si>
  <si>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</si>
  <si>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</si>
  <si>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</si>
  <si>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</si>
  <si>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</si>
  <si>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</si>
  <si>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</si>
  <si>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</si>
  <si>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</si>
  <si>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</si>
  <si>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</si>
  <si>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</si>
  <si>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</si>
  <si>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</si>
  <si>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</si>
  <si>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</si>
  <si>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</si>
  <si>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</si>
  <si>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</si>
  <si>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</si>
  <si>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</si>
  <si>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</si>
  <si>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</si>
  <si>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</si>
  <si>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</si>
  <si>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</si>
  <si>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</si>
  <si>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</si>
  <si>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</si>
  <si>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</si>
  <si>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</si>
  <si>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</si>
  <si>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</si>
  <si>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</si>
  <si>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</si>
  <si>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</si>
  <si>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</si>
  <si>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</si>
  <si>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</si>
  <si>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</si>
  <si>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</si>
  <si>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</si>
  <si>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</si>
  <si>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</si>
  <si>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</si>
  <si>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</si>
  <si>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</si>
  <si>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</si>
  <si>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</si>
  <si>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</si>
  <si>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</si>
  <si>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</si>
  <si>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</si>
  <si>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</si>
  <si>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</si>
  <si>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</si>
  <si>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</si>
  <si>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</si>
  <si>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</si>
  <si>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</si>
  <si>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</si>
  <si>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</si>
  <si>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</si>
  <si>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Недоимка по налогам и сборам всего</t>
  </si>
  <si>
    <t>на 01.01.2024</t>
  </si>
  <si>
    <t>*- недоимка по налогу, взимаемому в связи с применением УСН, на 1 января 2024 года пересчитана в нормативах 2024 года</t>
  </si>
  <si>
    <t>суммы по  "недоимка свод"</t>
  </si>
  <si>
    <t>суммы по "недомка свод"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</si>
  <si>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01.04.2024 года (тыс.руб.)</t>
  </si>
  <si>
    <t>на 01.04.2024</t>
  </si>
  <si>
    <t>на 01.04.2023</t>
  </si>
  <si>
    <t xml:space="preserve">Сведения о динамике недоимки по налогам и сборам в бюджеты поселений по состоянию на 01.04.2024 г.(тыс.руб) </t>
  </si>
  <si>
    <t>Недоимка по налогу на прибыль организаций, зачислявшийся до 1 января 2006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</si>
</sst>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  <numFmt numFmtId="171" formatCode="0.0000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167" fontId="55" fillId="37" borderId="0" xfId="0" applyNumberFormat="1" applyFont="1" applyFill="1" applyAlignment="1">
      <alignment wrapText="1"/>
    </xf>
    <xf numFmtId="4" fontId="43" fillId="41" borderId="2" xfId="53" applyNumberFormat="1" applyFont="1" applyFill="1" applyBorder="1" applyAlignment="1">
      <alignment horizontal="right" vertical="center"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1" fontId="53" fillId="0" borderId="0" xfId="23" applyNumberFormat="1" applyFont="1" applyFill="1" applyBorder="1" applyAlignment="1" applyProtection="1">
      <alignment vertical="top" shrinkToFit="1"/>
    </xf>
    <xf numFmtId="171" fontId="2" fillId="0" borderId="0" xfId="0" applyNumberFormat="1" applyFont="1" applyFill="1" applyBorder="1" applyAlignment="1">
      <alignment wrapText="1"/>
    </xf>
    <xf numFmtId="171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167" fontId="50" fillId="37" borderId="0" xfId="0" applyNumberFormat="1" applyFont="1" applyFill="1" applyAlignment="1">
      <alignment wrapText="1"/>
    </xf>
    <xf numFmtId="4" fontId="56" fillId="37" borderId="0" xfId="0" applyNumberFormat="1" applyFont="1" applyFill="1" applyBorder="1"/>
    <xf numFmtId="4" fontId="50" fillId="37" borderId="0" xfId="0" applyNumberFormat="1" applyFont="1" applyFill="1" applyBorder="1" applyAlignment="1">
      <alignment vertical="center" wrapText="1"/>
    </xf>
    <xf numFmtId="167" fontId="50" fillId="37" borderId="0" xfId="0" applyNumberFormat="1" applyFont="1" applyFill="1" applyBorder="1" applyAlignment="1">
      <alignment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opLeftCell="C1" zoomScale="70" zoomScaleNormal="70" workbookViewId="0">
      <pane xSplit="1" ySplit="4" topLeftCell="D11" activePane="bottomRight" state="frozen"/>
      <selection activeCell="C1" sqref="C1"/>
      <selection pane="topRight" activeCell="D1" sqref="D1"/>
      <selection pane="bottomLeft" activeCell="C5" sqref="C5"/>
      <selection pane="bottomRight" activeCell="E14" sqref="E14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67" t="s">
        <v>192</v>
      </c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24"/>
      <c r="AV1" s="23"/>
    </row>
    <row r="2" spans="1:49" ht="15" customHeight="1" x14ac:dyDescent="0.25">
      <c r="A2" s="159"/>
      <c r="B2" s="159"/>
      <c r="C2" s="160" t="s">
        <v>25</v>
      </c>
      <c r="D2" s="161" t="s">
        <v>187</v>
      </c>
      <c r="E2" s="161"/>
      <c r="F2" s="160" t="s">
        <v>131</v>
      </c>
      <c r="G2" s="162" t="s">
        <v>182</v>
      </c>
      <c r="H2" s="162"/>
      <c r="I2" s="160" t="s">
        <v>131</v>
      </c>
      <c r="J2" s="162" t="s">
        <v>185</v>
      </c>
      <c r="K2" s="162"/>
      <c r="L2" s="160" t="s">
        <v>131</v>
      </c>
      <c r="M2" s="161" t="s">
        <v>183</v>
      </c>
      <c r="N2" s="161"/>
      <c r="O2" s="160" t="s">
        <v>131</v>
      </c>
      <c r="P2" s="161" t="s">
        <v>170</v>
      </c>
      <c r="Q2" s="161"/>
      <c r="R2" s="160" t="s">
        <v>131</v>
      </c>
      <c r="S2" s="161" t="s">
        <v>19</v>
      </c>
      <c r="T2" s="161"/>
      <c r="U2" s="164" t="s">
        <v>131</v>
      </c>
      <c r="V2" s="161" t="s">
        <v>20</v>
      </c>
      <c r="W2" s="161"/>
      <c r="X2" s="160" t="s">
        <v>131</v>
      </c>
      <c r="Y2" s="161" t="s">
        <v>21</v>
      </c>
      <c r="Z2" s="161"/>
      <c r="AA2" s="160" t="s">
        <v>131</v>
      </c>
      <c r="AB2" s="161" t="s">
        <v>186</v>
      </c>
      <c r="AC2" s="161"/>
      <c r="AD2" s="160" t="s">
        <v>131</v>
      </c>
      <c r="AE2" s="161" t="s">
        <v>26</v>
      </c>
      <c r="AF2" s="161"/>
      <c r="AG2" s="163" t="s">
        <v>28</v>
      </c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1:49" ht="81" customHeight="1" x14ac:dyDescent="0.25">
      <c r="A3" s="159"/>
      <c r="B3" s="159"/>
      <c r="C3" s="160"/>
      <c r="D3" s="161"/>
      <c r="E3" s="161"/>
      <c r="F3" s="160"/>
      <c r="G3" s="162"/>
      <c r="H3" s="162"/>
      <c r="I3" s="160"/>
      <c r="J3" s="162"/>
      <c r="K3" s="162"/>
      <c r="L3" s="160"/>
      <c r="M3" s="161"/>
      <c r="N3" s="161"/>
      <c r="O3" s="160"/>
      <c r="P3" s="161"/>
      <c r="Q3" s="161"/>
      <c r="R3" s="160"/>
      <c r="S3" s="161"/>
      <c r="T3" s="161"/>
      <c r="U3" s="165"/>
      <c r="V3" s="161"/>
      <c r="W3" s="161"/>
      <c r="X3" s="160"/>
      <c r="Y3" s="161"/>
      <c r="Z3" s="161"/>
      <c r="AA3" s="160"/>
      <c r="AB3" s="161"/>
      <c r="AC3" s="161"/>
      <c r="AD3" s="160"/>
      <c r="AE3" s="161"/>
      <c r="AF3" s="161"/>
      <c r="AG3" s="160" t="s">
        <v>131</v>
      </c>
      <c r="AH3" s="161" t="s">
        <v>196</v>
      </c>
      <c r="AI3" s="161"/>
      <c r="AJ3" s="160" t="s">
        <v>131</v>
      </c>
      <c r="AK3" s="161" t="s">
        <v>27</v>
      </c>
      <c r="AL3" s="161"/>
      <c r="AM3" s="160" t="s">
        <v>131</v>
      </c>
      <c r="AN3" s="161" t="s">
        <v>22</v>
      </c>
      <c r="AO3" s="161"/>
      <c r="AP3" s="160" t="s">
        <v>131</v>
      </c>
      <c r="AQ3" s="161" t="s">
        <v>23</v>
      </c>
      <c r="AR3" s="161"/>
      <c r="AS3" s="160" t="s">
        <v>131</v>
      </c>
      <c r="AT3" s="161" t="s">
        <v>24</v>
      </c>
      <c r="AU3" s="161"/>
      <c r="AV3" s="160" t="s">
        <v>131</v>
      </c>
    </row>
    <row r="4" spans="1:49" s="14" customFormat="1" ht="36.75" customHeight="1" x14ac:dyDescent="0.25">
      <c r="A4" s="159"/>
      <c r="B4" s="159"/>
      <c r="C4" s="160"/>
      <c r="D4" s="77" t="s">
        <v>188</v>
      </c>
      <c r="E4" s="32" t="s">
        <v>193</v>
      </c>
      <c r="F4" s="160"/>
      <c r="G4" s="77" t="s">
        <v>188</v>
      </c>
      <c r="H4" s="32" t="s">
        <v>193</v>
      </c>
      <c r="I4" s="160"/>
      <c r="J4" s="77" t="s">
        <v>188</v>
      </c>
      <c r="K4" s="32" t="s">
        <v>193</v>
      </c>
      <c r="L4" s="160"/>
      <c r="M4" s="77" t="s">
        <v>188</v>
      </c>
      <c r="N4" s="32" t="s">
        <v>193</v>
      </c>
      <c r="O4" s="160"/>
      <c r="P4" s="77" t="s">
        <v>188</v>
      </c>
      <c r="Q4" s="32" t="s">
        <v>193</v>
      </c>
      <c r="R4" s="160"/>
      <c r="S4" s="77" t="s">
        <v>188</v>
      </c>
      <c r="T4" s="32" t="s">
        <v>193</v>
      </c>
      <c r="U4" s="166"/>
      <c r="V4" s="77" t="s">
        <v>188</v>
      </c>
      <c r="W4" s="32" t="s">
        <v>193</v>
      </c>
      <c r="X4" s="160"/>
      <c r="Y4" s="77" t="s">
        <v>188</v>
      </c>
      <c r="Z4" s="32" t="s">
        <v>193</v>
      </c>
      <c r="AA4" s="160"/>
      <c r="AB4" s="77" t="s">
        <v>188</v>
      </c>
      <c r="AC4" s="32" t="s">
        <v>193</v>
      </c>
      <c r="AD4" s="160"/>
      <c r="AE4" s="77" t="s">
        <v>188</v>
      </c>
      <c r="AF4" s="32" t="s">
        <v>193</v>
      </c>
      <c r="AG4" s="160"/>
      <c r="AH4" s="77" t="s">
        <v>188</v>
      </c>
      <c r="AI4" s="32" t="s">
        <v>193</v>
      </c>
      <c r="AJ4" s="160"/>
      <c r="AK4" s="77" t="s">
        <v>188</v>
      </c>
      <c r="AL4" s="32" t="s">
        <v>193</v>
      </c>
      <c r="AM4" s="160"/>
      <c r="AN4" s="77" t="s">
        <v>188</v>
      </c>
      <c r="AO4" s="32" t="s">
        <v>193</v>
      </c>
      <c r="AP4" s="160"/>
      <c r="AQ4" s="77" t="s">
        <v>188</v>
      </c>
      <c r="AR4" s="32" t="s">
        <v>193</v>
      </c>
      <c r="AS4" s="160"/>
      <c r="AT4" s="77" t="s">
        <v>188</v>
      </c>
      <c r="AU4" s="32" t="s">
        <v>193</v>
      </c>
      <c r="AV4" s="160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6" t="s">
        <v>0</v>
      </c>
      <c r="D6" s="97">
        <f>SUM(D7:D12)</f>
        <v>310084.96836000006</v>
      </c>
      <c r="E6" s="97">
        <f>SUM(E7:E12)</f>
        <v>277032.14189999999</v>
      </c>
      <c r="F6" s="98">
        <f>IF(D6=0," ",IF(E6/D6*100&gt;200,"св.200",E6/D6))</f>
        <v>0.89340719534128898</v>
      </c>
      <c r="G6" s="97">
        <v>32692.582569999999</v>
      </c>
      <c r="H6" s="97">
        <f>H7+H8+H9+H10+H11+H12</f>
        <v>36466.684780000003</v>
      </c>
      <c r="I6" s="98">
        <f>IF(G6=0," ",IF(H6/G6*100&gt;200,"св.200",H6/G6))</f>
        <v>1.1154421557831675</v>
      </c>
      <c r="J6" s="97">
        <v>4281.2132900000006</v>
      </c>
      <c r="K6" s="97">
        <f>K7+K8+K9+K10+K11+K12</f>
        <v>22216.016599999999</v>
      </c>
      <c r="L6" s="98" t="str">
        <f>IF(J6=0," ",IF(K6/J6*100&gt;200,"св.200",K6/J6))</f>
        <v>св.200</v>
      </c>
      <c r="M6" s="97">
        <v>3070.2650900000003</v>
      </c>
      <c r="N6" s="97">
        <f>N7+N8+N9+N10+N11+N12</f>
        <v>2411.6384200000002</v>
      </c>
      <c r="O6" s="98">
        <f>IF(M6=0," ",IF(N6/M6*100&gt;200,"св.200",N6/M6))</f>
        <v>0.7854821487091852</v>
      </c>
      <c r="P6" s="97">
        <v>0.38377999999999995</v>
      </c>
      <c r="Q6" s="97">
        <f>Q7+Q8+Q9+Q10+Q11+Q12</f>
        <v>60.405360000000002</v>
      </c>
      <c r="R6" s="98" t="str">
        <f>IF(P6=0," ",IF(Q6/P6*100&gt;200,"св.200",Q6/P6))</f>
        <v>св.200</v>
      </c>
      <c r="S6" s="97">
        <v>3723.7094900000002</v>
      </c>
      <c r="T6" s="97">
        <f>T7+T8+T9+T10+T11+T12</f>
        <v>4378.2351499999995</v>
      </c>
      <c r="U6" s="98">
        <f>IF(S6=0," ",IF(T6/S6*100&gt;200,"св.200",T6/S6))</f>
        <v>1.175772482186842</v>
      </c>
      <c r="V6" s="97">
        <v>83503.203229999999</v>
      </c>
      <c r="W6" s="97">
        <f>W7+W8+W9+W10+W11+W12</f>
        <v>57563.148730000001</v>
      </c>
      <c r="X6" s="98">
        <f>IF(V6=0," ",IF(W6/V6*100&gt;200,"св.200",W6/V6))</f>
        <v>0.68935258173807901</v>
      </c>
      <c r="Y6" s="97">
        <v>182813.35833000002</v>
      </c>
      <c r="Z6" s="97">
        <f>Z7+Z8+Z9+Z10+Z11+Z12</f>
        <v>153935.76028000002</v>
      </c>
      <c r="AA6" s="98">
        <f>IF(Y6=0," ",IF(Z6/Y6*100&gt;200,"св.200",Z6/Y6))</f>
        <v>0.84203781215007012</v>
      </c>
      <c r="AB6" s="97">
        <v>0</v>
      </c>
      <c r="AC6" s="97">
        <f>AC7+AC8+AC9+AC10+AC11+AC12</f>
        <v>0</v>
      </c>
      <c r="AD6" s="98" t="str">
        <f>IF(AB6=0," ",IF(AC6/AB6*100&gt;200,"св.200",AC6/AB6))</f>
        <v xml:space="preserve"> </v>
      </c>
      <c r="AE6" s="97">
        <v>0.25257999999999997</v>
      </c>
      <c r="AF6" s="97">
        <f>AF7+AF8+AF9+AF10+AF11+AF12</f>
        <v>0.25257999999999997</v>
      </c>
      <c r="AG6" s="99">
        <f>IF(AE6=0," ",IF(AF6/AE6*100&gt;200,"св.200",AF6/AE6))</f>
        <v>1</v>
      </c>
      <c r="AH6" s="97">
        <v>1.2236</v>
      </c>
      <c r="AI6" s="97">
        <f>SUM(AI7:AI12)</f>
        <v>0</v>
      </c>
      <c r="AJ6" s="99">
        <f t="shared" ref="AJ6:AJ12" si="1">IF(AH6=0," ",IF(AI6/AH6*100&gt;200,"св.200",AI6/AH6))</f>
        <v>0</v>
      </c>
      <c r="AK6" s="97">
        <v>0.17877999999999999</v>
      </c>
      <c r="AL6" s="97">
        <f>AL7+AL8+AL9+AL10+AL11+AL12</f>
        <v>0.17877999999999999</v>
      </c>
      <c r="AM6" s="99">
        <f>IF(AK6=0," ",IF(AL6/AK6*100&gt;200,"св.200",AL6/AK6))</f>
        <v>1</v>
      </c>
      <c r="AN6" s="97">
        <v>0</v>
      </c>
      <c r="AO6" s="97">
        <f>SUM(AO7:AO12)</f>
        <v>0</v>
      </c>
      <c r="AP6" s="99" t="str">
        <f>IF(AN6=0," ",IF(AO6/AN6*100&gt;200,"св.200",AO6/AN6))</f>
        <v xml:space="preserve"> </v>
      </c>
      <c r="AQ6" s="97">
        <v>7.3799999999999991E-2</v>
      </c>
      <c r="AR6" s="97">
        <f>AR7+AR8+AR9+AR10+AR11+AR12</f>
        <v>7.3799999999999991E-2</v>
      </c>
      <c r="AS6" s="99">
        <f>IF(AQ6=0," ",IF(AR6/AQ6*100&gt;200,"св.200",AR6/AQ6))</f>
        <v>1</v>
      </c>
      <c r="AT6" s="97">
        <v>0.75747000000000086</v>
      </c>
      <c r="AU6" s="101">
        <f>AF6-AI6-AL6-AO6-AR6</f>
        <v>0</v>
      </c>
      <c r="AV6" s="99">
        <f>IF(AT6=0," ",IF(AU6/AT6*100&gt;200,"св.200",AU6/AT6))</f>
        <v>0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2">G7+M7+J7+P7+S7+V7+Y7+AB7+AE7</f>
        <v>5267.8411099999994</v>
      </c>
      <c r="E7" s="22">
        <f t="shared" ref="E7:E12" si="3">H7+K7+N7+Q7+T7+W7+Z7+AC7+AF7</f>
        <v>4865.01127</v>
      </c>
      <c r="F7" s="25">
        <f t="shared" ref="F7:F35" si="4">IF(D7=0," ",IF(E7/D7*100&gt;200,"св.200",E7/D7))</f>
        <v>0.92353037390681669</v>
      </c>
      <c r="G7" s="79">
        <v>763.40013999999996</v>
      </c>
      <c r="H7" s="26">
        <v>486.67705000000001</v>
      </c>
      <c r="I7" s="25">
        <f t="shared" ref="I7:I35" si="5">IF(G7=0," ",IF(H7/G7*100&gt;200,"св.200",H7/G7))</f>
        <v>0.63751239291101003</v>
      </c>
      <c r="J7" s="79">
        <v>156.21857</v>
      </c>
      <c r="K7" s="26">
        <v>810.64804000000004</v>
      </c>
      <c r="L7" s="25" t="str">
        <f t="shared" ref="L7:L12" si="6">IF(J7=0," ",IF(K7/J7*100&gt;200,"св.200",K7/J7))</f>
        <v>св.200</v>
      </c>
      <c r="M7" s="79">
        <v>0</v>
      </c>
      <c r="N7" s="26">
        <v>0</v>
      </c>
      <c r="O7" s="25" t="str">
        <f t="shared" ref="O7:O12" si="7">IF(M7=0," ",IF(N7/M7*100&gt;200,"св.200",N7/M7))</f>
        <v xml:space="preserve"> </v>
      </c>
      <c r="P7" s="79">
        <v>0</v>
      </c>
      <c r="Q7" s="26">
        <v>0.36</v>
      </c>
      <c r="R7" s="25" t="str">
        <f t="shared" ref="R7:R12" si="8">IF(P7=0," ",IF(Q7/P7*100&gt;200,"св.200",Q7/P7))</f>
        <v xml:space="preserve"> </v>
      </c>
      <c r="S7" s="79">
        <v>84.969759999999994</v>
      </c>
      <c r="T7" s="26">
        <v>141.23469</v>
      </c>
      <c r="U7" s="25">
        <f t="shared" ref="U7:U12" si="9">IF(S7=0," ",IF(T7/S7*100&gt;200,"св.200",T7/S7))</f>
        <v>1.6621759317667839</v>
      </c>
      <c r="V7" s="79">
        <v>2292.9643500000002</v>
      </c>
      <c r="W7" s="26">
        <v>1699.8285100000001</v>
      </c>
      <c r="X7" s="25">
        <f t="shared" ref="X7:X12" si="10">IF(V7=0," ",IF(W7/V7*100&gt;200,"св.200",W7/V7))</f>
        <v>0.74132356658750487</v>
      </c>
      <c r="Y7" s="79">
        <v>1970.28829</v>
      </c>
      <c r="Z7" s="26">
        <v>1726.26298</v>
      </c>
      <c r="AA7" s="25">
        <f t="shared" ref="AA7:AA12" si="11">IF(Y7=0," ",IF(Z7/Y7*100&gt;200,"св.200",Z7/Y7))</f>
        <v>0.87614740886471998</v>
      </c>
      <c r="AB7" s="79"/>
      <c r="AC7" s="26">
        <v>0</v>
      </c>
      <c r="AD7" s="25" t="str">
        <f t="shared" ref="AD7:AD12" si="12">IF(AB7=0," ",IF(AC7/AB7*100&gt;200,"св.200",AC7/AB7))</f>
        <v xml:space="preserve"> </v>
      </c>
      <c r="AE7" s="79">
        <v>0</v>
      </c>
      <c r="AF7" s="26">
        <v>0</v>
      </c>
      <c r="AG7" s="25" t="str">
        <f t="shared" ref="AG7:AG12" si="13">IF(AE7=0," ",IF(AF7/AE7*100&gt;200,"св.200",AF7/AE7))</f>
        <v xml:space="preserve"> </v>
      </c>
      <c r="AH7" s="79"/>
      <c r="AI7" s="26"/>
      <c r="AJ7" s="25" t="str">
        <f t="shared" si="1"/>
        <v xml:space="preserve"> </v>
      </c>
      <c r="AK7" s="79">
        <v>0</v>
      </c>
      <c r="AL7" s="26">
        <v>0</v>
      </c>
      <c r="AM7" s="25" t="str">
        <f t="shared" ref="AM7:AM12" si="14">IF(AK7=0," ",IF(AL7/AK7*100&gt;200,"св.200",AL7/AK7))</f>
        <v xml:space="preserve"> </v>
      </c>
      <c r="AN7" s="79"/>
      <c r="AO7" s="26"/>
      <c r="AP7" s="25" t="str">
        <f t="shared" ref="AP7:AP12" si="15">IF(AN7=0," ",IF(AO7/AN7*100&gt;200,"св.200",AO7/AN7))</f>
        <v xml:space="preserve"> </v>
      </c>
      <c r="AQ7" s="79"/>
      <c r="AR7" s="26">
        <v>0</v>
      </c>
      <c r="AS7" s="25" t="str">
        <f t="shared" ref="AS7:AS12" si="16">IF(AQ7=0," ",IF(AR7/AQ7*100&gt;200,"св.200",AR7/AQ7))</f>
        <v xml:space="preserve"> </v>
      </c>
      <c r="AT7" s="105"/>
      <c r="AU7" s="127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2"/>
        <v>264767.80105000007</v>
      </c>
      <c r="E8" s="22">
        <f>H8+K8+N8+Q8+T8+W8+Z8+AC8+AF8</f>
        <v>231786.00089999998</v>
      </c>
      <c r="F8" s="25">
        <f t="shared" si="4"/>
        <v>0.87543122683648522</v>
      </c>
      <c r="G8" s="79">
        <v>26248.542559999998</v>
      </c>
      <c r="H8" s="26">
        <v>27812.04909</v>
      </c>
      <c r="I8" s="25">
        <f t="shared" si="5"/>
        <v>1.0595654606889535</v>
      </c>
      <c r="J8" s="79">
        <v>3026.9763800000001</v>
      </c>
      <c r="K8" s="26">
        <v>15707.542240000001</v>
      </c>
      <c r="L8" s="25" t="str">
        <f t="shared" si="6"/>
        <v>св.200</v>
      </c>
      <c r="M8" s="79">
        <v>2466.3181800000002</v>
      </c>
      <c r="N8" s="26">
        <v>1848.55243</v>
      </c>
      <c r="O8" s="25">
        <f t="shared" si="7"/>
        <v>0.74951903813156817</v>
      </c>
      <c r="P8" s="79">
        <v>0</v>
      </c>
      <c r="Q8" s="26">
        <v>59.661580000000001</v>
      </c>
      <c r="R8" s="25" t="str">
        <f t="shared" si="8"/>
        <v xml:space="preserve"> </v>
      </c>
      <c r="S8" s="79">
        <v>3001.19733</v>
      </c>
      <c r="T8" s="26">
        <v>3505.43316</v>
      </c>
      <c r="U8" s="25">
        <f t="shared" si="9"/>
        <v>1.1680115549083205</v>
      </c>
      <c r="V8" s="79">
        <v>64610.450490000003</v>
      </c>
      <c r="W8" s="26">
        <v>43340.789270000001</v>
      </c>
      <c r="X8" s="25">
        <f t="shared" si="10"/>
        <v>0.67080153351829697</v>
      </c>
      <c r="Y8" s="79">
        <v>165414.13733000003</v>
      </c>
      <c r="Z8" s="26">
        <v>139511.79434999998</v>
      </c>
      <c r="AA8" s="25">
        <f t="shared" si="11"/>
        <v>0.84340913420039154</v>
      </c>
      <c r="AB8" s="79"/>
      <c r="AC8" s="26">
        <v>0</v>
      </c>
      <c r="AD8" s="25" t="str">
        <f t="shared" si="12"/>
        <v xml:space="preserve"> </v>
      </c>
      <c r="AE8" s="79">
        <v>0.17877999999999999</v>
      </c>
      <c r="AF8" s="26">
        <v>0.17877999999999999</v>
      </c>
      <c r="AG8" s="25">
        <f t="shared" si="13"/>
        <v>1</v>
      </c>
      <c r="AH8" s="79">
        <v>0.93259999999999998</v>
      </c>
      <c r="AI8" s="26"/>
      <c r="AJ8" s="25">
        <f t="shared" si="1"/>
        <v>0</v>
      </c>
      <c r="AK8" s="79">
        <v>0.17877999999999999</v>
      </c>
      <c r="AL8" s="26">
        <v>0.17877999999999999</v>
      </c>
      <c r="AM8" s="25">
        <f t="shared" si="14"/>
        <v>1</v>
      </c>
      <c r="AN8" s="79"/>
      <c r="AO8" s="26"/>
      <c r="AP8" s="25" t="str">
        <f t="shared" si="15"/>
        <v xml:space="preserve"> </v>
      </c>
      <c r="AQ8" s="79"/>
      <c r="AR8" s="26">
        <v>0</v>
      </c>
      <c r="AS8" s="25" t="str">
        <f t="shared" si="16"/>
        <v xml:space="preserve"> </v>
      </c>
      <c r="AT8" s="105">
        <v>1.5430000000000277E-2</v>
      </c>
      <c r="AU8" s="127">
        <f t="shared" ref="AU8:AU12" si="18">AF8-AI8-AL8-AO8-AR8</f>
        <v>0</v>
      </c>
      <c r="AV8" s="25">
        <f t="shared" si="17"/>
        <v>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2"/>
        <v>14606.53911</v>
      </c>
      <c r="E9" s="22">
        <f t="shared" si="3"/>
        <v>15712.644320000001</v>
      </c>
      <c r="F9" s="25">
        <f t="shared" si="4"/>
        <v>1.0757267140196636</v>
      </c>
      <c r="G9" s="79">
        <v>1121.71343</v>
      </c>
      <c r="H9" s="26">
        <v>2770.7046099999998</v>
      </c>
      <c r="I9" s="25" t="str">
        <f t="shared" si="5"/>
        <v>св.200</v>
      </c>
      <c r="J9" s="79">
        <v>513.85212999999999</v>
      </c>
      <c r="K9" s="26">
        <v>2666.4765200000002</v>
      </c>
      <c r="L9" s="25" t="str">
        <f t="shared" si="6"/>
        <v>св.200</v>
      </c>
      <c r="M9" s="79">
        <v>369.83983000000001</v>
      </c>
      <c r="N9" s="26">
        <v>318.37583000000001</v>
      </c>
      <c r="O9" s="25">
        <f t="shared" si="7"/>
        <v>0.86084787027941256</v>
      </c>
      <c r="P9" s="79">
        <v>0.38377999999999995</v>
      </c>
      <c r="Q9" s="26">
        <v>0.38377999999999995</v>
      </c>
      <c r="R9" s="25">
        <f t="shared" si="8"/>
        <v>1</v>
      </c>
      <c r="S9" s="79">
        <v>184.51649</v>
      </c>
      <c r="T9" s="26">
        <v>222.62701999999999</v>
      </c>
      <c r="U9" s="25">
        <f t="shared" si="9"/>
        <v>1.2065426781096908</v>
      </c>
      <c r="V9" s="79">
        <v>5386.5287699999999</v>
      </c>
      <c r="W9" s="26">
        <v>4107.7068300000001</v>
      </c>
      <c r="X9" s="25">
        <f t="shared" si="10"/>
        <v>0.76258885924413244</v>
      </c>
      <c r="Y9" s="79">
        <v>7029.7046799999998</v>
      </c>
      <c r="Z9" s="26">
        <v>5626.3697300000003</v>
      </c>
      <c r="AA9" s="25">
        <f t="shared" si="11"/>
        <v>0.80037071059434617</v>
      </c>
      <c r="AB9" s="79"/>
      <c r="AC9" s="26">
        <v>0</v>
      </c>
      <c r="AD9" s="25" t="str">
        <f t="shared" si="12"/>
        <v xml:space="preserve"> </v>
      </c>
      <c r="AE9" s="79">
        <v>0</v>
      </c>
      <c r="AF9" s="26">
        <v>0</v>
      </c>
      <c r="AG9" s="25" t="str">
        <f t="shared" si="13"/>
        <v xml:space="preserve"> </v>
      </c>
      <c r="AH9" s="79"/>
      <c r="AI9" s="26"/>
      <c r="AJ9" s="25" t="str">
        <f t="shared" si="1"/>
        <v xml:space="preserve"> </v>
      </c>
      <c r="AK9" s="79">
        <v>0</v>
      </c>
      <c r="AL9" s="26">
        <v>0</v>
      </c>
      <c r="AM9" s="25" t="str">
        <f t="shared" si="14"/>
        <v xml:space="preserve"> </v>
      </c>
      <c r="AN9" s="79"/>
      <c r="AO9" s="26"/>
      <c r="AP9" s="25" t="str">
        <f t="shared" si="15"/>
        <v xml:space="preserve"> </v>
      </c>
      <c r="AQ9" s="79"/>
      <c r="AR9" s="26">
        <v>0</v>
      </c>
      <c r="AS9" s="25" t="str">
        <f t="shared" si="16"/>
        <v xml:space="preserve"> </v>
      </c>
      <c r="AT9" s="105"/>
      <c r="AU9" s="127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2"/>
        <v>8341.4447600000003</v>
      </c>
      <c r="E10" s="22">
        <f t="shared" si="3"/>
        <v>7995.45669</v>
      </c>
      <c r="F10" s="25">
        <f t="shared" si="4"/>
        <v>0.95852180528016828</v>
      </c>
      <c r="G10" s="79">
        <v>1451.56843</v>
      </c>
      <c r="H10" s="26">
        <v>2185.3929500000004</v>
      </c>
      <c r="I10" s="25">
        <f t="shared" si="5"/>
        <v>1.5055390464781604</v>
      </c>
      <c r="J10" s="79">
        <v>97.400499999999994</v>
      </c>
      <c r="K10" s="26">
        <v>505.42934000000002</v>
      </c>
      <c r="L10" s="25" t="str">
        <f t="shared" si="6"/>
        <v>св.200</v>
      </c>
      <c r="M10" s="79">
        <v>56.923650000000002</v>
      </c>
      <c r="N10" s="26">
        <v>68.32383999999999</v>
      </c>
      <c r="O10" s="25">
        <f t="shared" si="7"/>
        <v>1.2002715918603251</v>
      </c>
      <c r="P10" s="79">
        <v>0</v>
      </c>
      <c r="Q10" s="26">
        <v>0</v>
      </c>
      <c r="R10" s="25" t="str">
        <f t="shared" si="8"/>
        <v xml:space="preserve"> </v>
      </c>
      <c r="S10" s="79">
        <v>190.59168</v>
      </c>
      <c r="T10" s="26">
        <v>253.41658999999999</v>
      </c>
      <c r="U10" s="25">
        <f t="shared" si="9"/>
        <v>1.3296309156832029</v>
      </c>
      <c r="V10" s="79">
        <v>4811.2861399999992</v>
      </c>
      <c r="W10" s="26">
        <v>3522.0205899999996</v>
      </c>
      <c r="X10" s="25">
        <f t="shared" si="10"/>
        <v>0.73203307546368468</v>
      </c>
      <c r="Y10" s="79">
        <v>1733.6743600000002</v>
      </c>
      <c r="Z10" s="26">
        <v>1460.87338</v>
      </c>
      <c r="AA10" s="25">
        <f t="shared" si="11"/>
        <v>0.84264577806872554</v>
      </c>
      <c r="AB10" s="79"/>
      <c r="AC10" s="26">
        <v>0</v>
      </c>
      <c r="AD10" s="25" t="str">
        <f t="shared" si="12"/>
        <v xml:space="preserve"> </v>
      </c>
      <c r="AE10" s="79">
        <v>0</v>
      </c>
      <c r="AF10" s="26">
        <v>0</v>
      </c>
      <c r="AG10" s="25" t="str">
        <f t="shared" si="13"/>
        <v xml:space="preserve"> </v>
      </c>
      <c r="AH10" s="79"/>
      <c r="AI10" s="26"/>
      <c r="AJ10" s="25" t="str">
        <f t="shared" si="1"/>
        <v xml:space="preserve"> </v>
      </c>
      <c r="AK10" s="79">
        <v>0</v>
      </c>
      <c r="AL10" s="26">
        <v>0</v>
      </c>
      <c r="AM10" s="25" t="str">
        <f t="shared" si="14"/>
        <v xml:space="preserve"> </v>
      </c>
      <c r="AN10" s="79"/>
      <c r="AO10" s="26"/>
      <c r="AP10" s="25" t="str">
        <f t="shared" si="15"/>
        <v xml:space="preserve"> </v>
      </c>
      <c r="AQ10" s="79"/>
      <c r="AR10" s="26">
        <v>0</v>
      </c>
      <c r="AS10" s="25" t="str">
        <f t="shared" si="16"/>
        <v xml:space="preserve"> </v>
      </c>
      <c r="AT10" s="105">
        <v>7.970000000000034E-2</v>
      </c>
      <c r="AU10" s="127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2"/>
        <v>4586.0591899999999</v>
      </c>
      <c r="E11" s="22">
        <f t="shared" si="3"/>
        <v>4892.8081499999998</v>
      </c>
      <c r="F11" s="25">
        <f t="shared" si="4"/>
        <v>1.0668872657964974</v>
      </c>
      <c r="G11" s="79">
        <v>1898.5248000000001</v>
      </c>
      <c r="H11" s="26">
        <v>1807.89606</v>
      </c>
      <c r="I11" s="25">
        <f t="shared" si="5"/>
        <v>0.9522635996116563</v>
      </c>
      <c r="J11" s="79">
        <v>129.21095</v>
      </c>
      <c r="K11" s="26">
        <v>670.50076000000001</v>
      </c>
      <c r="L11" s="25" t="str">
        <f t="shared" si="6"/>
        <v>св.200</v>
      </c>
      <c r="M11" s="79">
        <v>50.938429999999997</v>
      </c>
      <c r="N11" s="26">
        <v>50.938429999999997</v>
      </c>
      <c r="O11" s="25">
        <f t="shared" si="7"/>
        <v>1</v>
      </c>
      <c r="P11" s="79">
        <v>0</v>
      </c>
      <c r="Q11" s="26">
        <v>0</v>
      </c>
      <c r="R11" s="25" t="str">
        <f t="shared" si="8"/>
        <v xml:space="preserve"> </v>
      </c>
      <c r="S11" s="79">
        <v>80.697360000000003</v>
      </c>
      <c r="T11" s="26">
        <v>90.739199999999997</v>
      </c>
      <c r="U11" s="25">
        <f t="shared" si="9"/>
        <v>1.1244382715865797</v>
      </c>
      <c r="V11" s="79">
        <v>1254.76936</v>
      </c>
      <c r="W11" s="26">
        <v>1032.2886000000001</v>
      </c>
      <c r="X11" s="25">
        <f t="shared" si="10"/>
        <v>0.82269190889391819</v>
      </c>
      <c r="Y11" s="79">
        <v>1171.9182900000001</v>
      </c>
      <c r="Z11" s="26">
        <v>1240.4451000000001</v>
      </c>
      <c r="AA11" s="25">
        <f t="shared" si="11"/>
        <v>1.0584740511217723</v>
      </c>
      <c r="AB11" s="79"/>
      <c r="AC11" s="26">
        <v>0</v>
      </c>
      <c r="AD11" s="25" t="str">
        <f t="shared" si="12"/>
        <v xml:space="preserve"> </v>
      </c>
      <c r="AE11" s="79">
        <v>0</v>
      </c>
      <c r="AF11" s="26">
        <v>0</v>
      </c>
      <c r="AG11" s="25" t="str">
        <f t="shared" si="13"/>
        <v xml:space="preserve"> </v>
      </c>
      <c r="AH11" s="79"/>
      <c r="AI11" s="26"/>
      <c r="AJ11" s="25" t="str">
        <f t="shared" si="1"/>
        <v xml:space="preserve"> </v>
      </c>
      <c r="AK11" s="79">
        <v>0</v>
      </c>
      <c r="AL11" s="26">
        <v>0</v>
      </c>
      <c r="AM11" s="25" t="str">
        <f t="shared" si="14"/>
        <v xml:space="preserve"> </v>
      </c>
      <c r="AN11" s="79"/>
      <c r="AO11" s="26"/>
      <c r="AP11" s="25" t="str">
        <f t="shared" si="15"/>
        <v xml:space="preserve"> </v>
      </c>
      <c r="AQ11" s="79"/>
      <c r="AR11" s="26">
        <v>0</v>
      </c>
      <c r="AS11" s="25" t="str">
        <f t="shared" si="16"/>
        <v xml:space="preserve"> </v>
      </c>
      <c r="AT11" s="105"/>
      <c r="AU11" s="127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2"/>
        <v>12515.283140000001</v>
      </c>
      <c r="E12" s="22">
        <f t="shared" si="3"/>
        <v>11780.220570000001</v>
      </c>
      <c r="F12" s="25">
        <f t="shared" si="4"/>
        <v>0.94126680461182122</v>
      </c>
      <c r="G12" s="79">
        <v>1208.83321</v>
      </c>
      <c r="H12" s="26">
        <v>1403.9650200000001</v>
      </c>
      <c r="I12" s="25">
        <f t="shared" si="5"/>
        <v>1.1614216158075275</v>
      </c>
      <c r="J12" s="79">
        <v>357.55475999999999</v>
      </c>
      <c r="K12" s="26">
        <v>1855.4196999999999</v>
      </c>
      <c r="L12" s="25" t="str">
        <f t="shared" si="6"/>
        <v>св.200</v>
      </c>
      <c r="M12" s="79">
        <v>126.245</v>
      </c>
      <c r="N12" s="26">
        <v>125.44789</v>
      </c>
      <c r="O12" s="25">
        <f t="shared" si="7"/>
        <v>0.99368600736662838</v>
      </c>
      <c r="P12" s="79">
        <v>0</v>
      </c>
      <c r="Q12" s="26">
        <v>0</v>
      </c>
      <c r="R12" s="25" t="str">
        <f t="shared" si="8"/>
        <v xml:space="preserve"> </v>
      </c>
      <c r="S12" s="79">
        <v>181.73686999999998</v>
      </c>
      <c r="T12" s="26">
        <v>164.78448999999998</v>
      </c>
      <c r="U12" s="25">
        <f t="shared" si="9"/>
        <v>0.90672019387150216</v>
      </c>
      <c r="V12" s="79">
        <v>5147.2041200000003</v>
      </c>
      <c r="W12" s="26">
        <v>3860.5149300000003</v>
      </c>
      <c r="X12" s="25">
        <f t="shared" si="10"/>
        <v>0.75002172830091685</v>
      </c>
      <c r="Y12" s="79">
        <v>5493.6353799999997</v>
      </c>
      <c r="Z12" s="26">
        <v>4370.0147400000005</v>
      </c>
      <c r="AA12" s="25">
        <f t="shared" si="11"/>
        <v>0.79546865376420395</v>
      </c>
      <c r="AB12" s="80"/>
      <c r="AC12" s="74">
        <v>0</v>
      </c>
      <c r="AD12" s="25" t="str">
        <f t="shared" si="12"/>
        <v xml:space="preserve"> </v>
      </c>
      <c r="AE12" s="79">
        <v>7.3799999999999991E-2</v>
      </c>
      <c r="AF12" s="26">
        <v>7.3799999999999991E-2</v>
      </c>
      <c r="AG12" s="25">
        <f t="shared" si="13"/>
        <v>1</v>
      </c>
      <c r="AH12" s="79">
        <v>0.29099999999999998</v>
      </c>
      <c r="AI12" s="26"/>
      <c r="AJ12" s="25">
        <f t="shared" si="1"/>
        <v>0</v>
      </c>
      <c r="AK12" s="79">
        <v>0</v>
      </c>
      <c r="AL12" s="26">
        <v>0</v>
      </c>
      <c r="AM12" s="25" t="str">
        <f t="shared" si="14"/>
        <v xml:space="preserve"> </v>
      </c>
      <c r="AN12" s="79"/>
      <c r="AO12" s="26"/>
      <c r="AP12" s="25" t="str">
        <f t="shared" si="15"/>
        <v xml:space="preserve"> </v>
      </c>
      <c r="AQ12" s="79">
        <v>7.3799999999999991E-2</v>
      </c>
      <c r="AR12" s="26">
        <v>7.3799999999999991E-2</v>
      </c>
      <c r="AS12" s="25">
        <f t="shared" si="16"/>
        <v>1</v>
      </c>
      <c r="AT12" s="105">
        <v>0.66234000000000026</v>
      </c>
      <c r="AU12" s="127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96" t="s">
        <v>4</v>
      </c>
      <c r="D13" s="100">
        <f>SUM(D14:D34)</f>
        <v>35151.207269999992</v>
      </c>
      <c r="E13" s="100">
        <f>SUM(E14:E34)</f>
        <v>48861.428360000005</v>
      </c>
      <c r="F13" s="99">
        <f t="shared" si="4"/>
        <v>1.3900355679021323</v>
      </c>
      <c r="G13" s="101">
        <v>30921.871220000001</v>
      </c>
      <c r="H13" s="101">
        <f>H14+H15+H16+H17+H18+H19+H20+H21+H22+H23+H24+H25+H26+H27+H28+H29+H30+H31+H32+H33+H34</f>
        <v>36838.637450000002</v>
      </c>
      <c r="I13" s="99">
        <f t="shared" si="5"/>
        <v>1.1913456720618216</v>
      </c>
      <c r="J13" s="101">
        <v>1230.5313700000004</v>
      </c>
      <c r="K13" s="101">
        <f>K14+K15+K16+K17+K18+K19+K20+K21+K22+K23+K24+K25+K26+K27+K28+K29+K30+K31+K32+K33+K34</f>
        <v>6385.4789599999995</v>
      </c>
      <c r="L13" s="99" t="str">
        <f t="shared" ref="L13:L35" si="19">IF(J13=0," ",IF(K13/J13*100&gt;200,"св.200",K13/J13))</f>
        <v>св.200</v>
      </c>
      <c r="M13" s="101">
        <v>519.37990000000002</v>
      </c>
      <c r="N13" s="101">
        <f>N14+N15+N16+N17+N18+N19+N20+N21+N22+N23+N24+N25+N26+N27+N28+N29+N30+N31+N32+N33+N34</f>
        <v>482.25568000000004</v>
      </c>
      <c r="O13" s="99">
        <f t="shared" ref="O13:O35" si="20">IF(M13=0," ",IF(N13/M13*100&gt;200,"св.200",N13/M13))</f>
        <v>0.92852203175363546</v>
      </c>
      <c r="P13" s="101">
        <v>392.25481999999994</v>
      </c>
      <c r="Q13" s="101">
        <f>Q14+Q15+Q16+Q17+Q18+Q19+Q20+Q21+Q22+Q23+Q24+Q25+Q26+Q27+Q28+Q29+Q30+Q31+Q32+Q33+Q34</f>
        <v>3255.3439899999998</v>
      </c>
      <c r="R13" s="99" t="str">
        <f t="shared" ref="R13:R35" si="21">IF(P13=0," ",IF(Q13/P13*100&gt;200,"св.200",Q13/P13))</f>
        <v>св.200</v>
      </c>
      <c r="S13" s="101">
        <v>1185.4977999999999</v>
      </c>
      <c r="T13" s="101">
        <f>T14+T15+T16+T17+T18+T19+T20+T21+T22+T23+T24+T25+T26+T27+T28+T29+T30+T31+T32+T33+T34</f>
        <v>1597.2331100000001</v>
      </c>
      <c r="U13" s="99">
        <f t="shared" ref="U13:U35" si="22">IF(S13=0," ",IF(T13/S13*100&gt;200,"св.200",T13/S13))</f>
        <v>1.3473100582725672</v>
      </c>
      <c r="V13" s="101">
        <v>0</v>
      </c>
      <c r="W13" s="101">
        <f>W14+W15+W16+W17+W18+W19+W20+W21+W22+W23+W24+W25+W26+W27+W28+W29+W30+W31+W32+W33+W34</f>
        <v>0</v>
      </c>
      <c r="X13" s="99" t="str">
        <f t="shared" ref="X13:X35" si="23">IF(V13=0," ",IF(W13/V13*100&gt;200,"св.200",W13/V13))</f>
        <v xml:space="preserve"> </v>
      </c>
      <c r="Y13" s="101">
        <v>0</v>
      </c>
      <c r="Z13" s="101">
        <f>Z14+Z15+Z16+Z17+Z18+Z19+Z20+Z21+Z22+Z23+Z24+Z25+Z26+Z27+Z28+Z29+Z30+Z31+Z32+Z33+Z34</f>
        <v>0</v>
      </c>
      <c r="AA13" s="99" t="str">
        <f t="shared" ref="AA13:AA35" si="24">IF(Y13=0," ",IF(Z13/Y13*100&gt;200,"св.200",Z13/Y13))</f>
        <v xml:space="preserve"> </v>
      </c>
      <c r="AB13" s="101">
        <v>901.05305999999996</v>
      </c>
      <c r="AC13" s="101">
        <f>AC14+AC15+AC16+AC17+AC18+AC19+AC20+AC21+AC22+AC23+AC24+AC25+AC26+AC27+AC28+AC29+AC30+AC31+AC32+AC33+AC34</f>
        <v>301.86007000000001</v>
      </c>
      <c r="AD13" s="99">
        <f t="shared" ref="AD13:AD35" si="25">IF(AB13=0," ",IF(AC13/AB13*100&gt;200,"св.200",AC13/AB13))</f>
        <v>0.33500809597161796</v>
      </c>
      <c r="AE13" s="101">
        <v>0.61909999999999998</v>
      </c>
      <c r="AF13" s="101">
        <f>AF14+AF15+AF16+AF17+AF18+AF19+AF20+AF21+AF22+AF23+AF24+AF25+AF26+AF27+AF28+AF29+AF30+AF31+AF32+AF33+AF34</f>
        <v>0.61909999999999998</v>
      </c>
      <c r="AG13" s="99">
        <f t="shared" ref="AG13:AG35" si="26">IF(AE13=0," ",IF(AF13/AE13*100&gt;200,"св.200",AF13/AE13))</f>
        <v>1</v>
      </c>
      <c r="AH13" s="101">
        <v>0</v>
      </c>
      <c r="AI13" s="101">
        <f>AI14+AI15+AI16+AI17+AI18+AI19+AI20+AI21+AI22+AI23+AI24+AI25+AI26+AI27+AI28+AI29+AI30+AI31+AI32+AI33+AI34</f>
        <v>0</v>
      </c>
      <c r="AJ13" s="99" t="str">
        <f t="shared" ref="AJ13:AJ35" si="27">IF(AH13=0," ",IF(AI13/AH13*100&gt;200,"св.200",AI13/AH13))</f>
        <v xml:space="preserve"> </v>
      </c>
      <c r="AK13" s="101">
        <v>0.46173999999999998</v>
      </c>
      <c r="AL13" s="101">
        <f>AL14+AL15+AL16+AL17+AL18+AL19+AL20+AL21+AL22+AL23+AL24+AL25+AL26+AL27+AL28+AL29+AL30+AL31+AL32+AL33+AL34</f>
        <v>0.46173999999999998</v>
      </c>
      <c r="AM13" s="99">
        <f t="shared" ref="AM13:AM35" si="28">IF(AK13=0," ",IF(AL13/AK13*100&gt;200,"св.200",AL13/AK13))</f>
        <v>1</v>
      </c>
      <c r="AN13" s="101">
        <v>0.15736</v>
      </c>
      <c r="AO13" s="101">
        <f>AO14+AO15+AO16+AO17+AO18+AO19+AO20+AO21+AO22+AO23+AO24+AO25+AO26+AO27+AO28+AO29+AO30+AO31+AO32+AO33+AO34</f>
        <v>0.15736</v>
      </c>
      <c r="AP13" s="99">
        <f t="shared" ref="AP13:AP35" si="29">IF(AN13=0," ",IF(AO13/AN13*100&gt;200,"св.200",AO13/AN13))</f>
        <v>1</v>
      </c>
      <c r="AQ13" s="101">
        <v>0</v>
      </c>
      <c r="AR13" s="101">
        <f>AR14+AR15+AR16+AR17+AR18+AR19+AR20+AR21+AR22+AR23+AR24+AR25+AR26+AR27+AR28+AR29+AR30+AR31+AR32+AR33+AR34</f>
        <v>0</v>
      </c>
      <c r="AS13" s="99" t="str">
        <f t="shared" ref="AS13:AS35" si="30">IF(AQ13=0," ",IF(AR13/AQ13*100&gt;200,"св.200",AR13/AQ13))</f>
        <v xml:space="preserve"> </v>
      </c>
      <c r="AT13" s="101">
        <v>1.3072100000000002</v>
      </c>
      <c r="AU13" s="101">
        <f>AF13-AI13-AL13-AO13-AR13</f>
        <v>0</v>
      </c>
      <c r="AV13" s="99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f t="shared" ref="D14:D33" si="31">G14+M14+J14+P14+S14+V14+Y14+AB14+AE14</f>
        <v>476.82138000000003</v>
      </c>
      <c r="E14" s="22">
        <f>H14+K15+N14+Q14+T14+W14+Z14+AC14+AF14</f>
        <v>499.39182</v>
      </c>
      <c r="F14" s="25">
        <f t="shared" si="4"/>
        <v>1.0473352096753714</v>
      </c>
      <c r="G14" s="78">
        <v>447.36695000000003</v>
      </c>
      <c r="H14" s="22">
        <v>291.58699999999999</v>
      </c>
      <c r="I14" s="25">
        <f t="shared" si="5"/>
        <v>0.6517848491042979</v>
      </c>
      <c r="J14" s="78">
        <v>11.49583</v>
      </c>
      <c r="K14" s="22">
        <v>59.654510000000002</v>
      </c>
      <c r="L14" s="25" t="str">
        <f>IF(J14=0," ",IF(K15/J14*100&gt;200,"св.200",K15/J14))</f>
        <v>св.200</v>
      </c>
      <c r="M14" s="78">
        <v>0.745</v>
      </c>
      <c r="N14" s="22">
        <v>0.745</v>
      </c>
      <c r="O14" s="25">
        <f t="shared" si="20"/>
        <v>1</v>
      </c>
      <c r="P14" s="78">
        <v>0</v>
      </c>
      <c r="Q14" s="22">
        <v>4.0004999999999997</v>
      </c>
      <c r="R14" s="25" t="str">
        <f t="shared" si="21"/>
        <v xml:space="preserve"> </v>
      </c>
      <c r="S14" s="78">
        <v>17.2136</v>
      </c>
      <c r="T14" s="22">
        <v>35.127739999999996</v>
      </c>
      <c r="U14" s="25" t="str">
        <f t="shared" si="22"/>
        <v>св.200</v>
      </c>
      <c r="V14" s="78"/>
      <c r="W14" s="22"/>
      <c r="X14" s="25" t="str">
        <f t="shared" si="23"/>
        <v xml:space="preserve"> </v>
      </c>
      <c r="Y14" s="78"/>
      <c r="Z14" s="22"/>
      <c r="AA14" s="25" t="str">
        <f t="shared" si="24"/>
        <v xml:space="preserve"> </v>
      </c>
      <c r="AB14" s="78">
        <v>0</v>
      </c>
      <c r="AC14" s="22">
        <v>0</v>
      </c>
      <c r="AD14" s="25" t="str">
        <f t="shared" si="25"/>
        <v xml:space="preserve"> </v>
      </c>
      <c r="AE14" s="78">
        <v>0</v>
      </c>
      <c r="AF14" s="22">
        <v>0</v>
      </c>
      <c r="AG14" s="27" t="str">
        <f t="shared" si="26"/>
        <v xml:space="preserve"> </v>
      </c>
      <c r="AH14" s="78"/>
      <c r="AI14" s="22"/>
      <c r="AJ14" s="27" t="str">
        <f t="shared" si="27"/>
        <v xml:space="preserve"> </v>
      </c>
      <c r="AK14" s="78">
        <v>0</v>
      </c>
      <c r="AL14" s="22"/>
      <c r="AM14" s="27" t="str">
        <f t="shared" si="28"/>
        <v xml:space="preserve"> </v>
      </c>
      <c r="AN14" s="78">
        <v>0</v>
      </c>
      <c r="AO14" s="22">
        <v>0</v>
      </c>
      <c r="AP14" s="27" t="str">
        <f t="shared" si="29"/>
        <v xml:space="preserve"> </v>
      </c>
      <c r="AQ14" s="78"/>
      <c r="AR14" s="22"/>
      <c r="AS14" s="27" t="str">
        <f t="shared" si="30"/>
        <v xml:space="preserve"> </v>
      </c>
      <c r="AT14" s="85"/>
      <c r="AU14" s="127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f t="shared" si="31"/>
        <v>427.70019999999994</v>
      </c>
      <c r="E15" s="22">
        <f>H15+K14+N15+Q15+T15+W15+Z15+AC15+AF15</f>
        <v>584.90021000000002</v>
      </c>
      <c r="F15" s="25">
        <f t="shared" si="4"/>
        <v>1.3675471977801275</v>
      </c>
      <c r="G15" s="78">
        <v>342.26429999999999</v>
      </c>
      <c r="H15" s="22">
        <v>451.33375999999998</v>
      </c>
      <c r="I15" s="25">
        <f t="shared" si="5"/>
        <v>1.318670279079647</v>
      </c>
      <c r="J15" s="78">
        <v>32.361899999999999</v>
      </c>
      <c r="K15" s="22">
        <v>167.93158</v>
      </c>
      <c r="L15" s="25">
        <f>IF(J15=0," ",IF(K14/J15*100&gt;200,"св.200",K14/J15))</f>
        <v>1.8433562306292277</v>
      </c>
      <c r="M15" s="78">
        <v>3.9</v>
      </c>
      <c r="N15" s="22">
        <v>3.9</v>
      </c>
      <c r="O15" s="25">
        <f t="shared" si="20"/>
        <v>1</v>
      </c>
      <c r="P15" s="78">
        <v>11.34</v>
      </c>
      <c r="Q15" s="22">
        <v>22.654389999999999</v>
      </c>
      <c r="R15" s="25">
        <f t="shared" si="21"/>
        <v>1.9977416225749558</v>
      </c>
      <c r="S15" s="78">
        <v>37.834000000000003</v>
      </c>
      <c r="T15" s="22">
        <v>47.357550000000003</v>
      </c>
      <c r="U15" s="25">
        <f t="shared" si="22"/>
        <v>1.2517193529629433</v>
      </c>
      <c r="V15" s="78"/>
      <c r="W15" s="22"/>
      <c r="X15" s="25" t="str">
        <f t="shared" si="23"/>
        <v xml:space="preserve"> </v>
      </c>
      <c r="Y15" s="78"/>
      <c r="Z15" s="22"/>
      <c r="AA15" s="25" t="str">
        <f t="shared" si="24"/>
        <v xml:space="preserve"> </v>
      </c>
      <c r="AB15" s="78">
        <v>0</v>
      </c>
      <c r="AC15" s="22">
        <v>0</v>
      </c>
      <c r="AD15" s="25" t="str">
        <f t="shared" si="25"/>
        <v xml:space="preserve"> </v>
      </c>
      <c r="AE15" s="78">
        <v>0</v>
      </c>
      <c r="AF15" s="22">
        <v>0</v>
      </c>
      <c r="AG15" s="27" t="str">
        <f t="shared" si="26"/>
        <v xml:space="preserve"> </v>
      </c>
      <c r="AH15" s="78"/>
      <c r="AI15" s="22"/>
      <c r="AJ15" s="27" t="str">
        <f t="shared" si="27"/>
        <v xml:space="preserve"> </v>
      </c>
      <c r="AK15" s="78">
        <v>0</v>
      </c>
      <c r="AL15" s="22"/>
      <c r="AM15" s="27" t="str">
        <f t="shared" si="28"/>
        <v xml:space="preserve"> </v>
      </c>
      <c r="AN15" s="78">
        <v>0</v>
      </c>
      <c r="AO15" s="22">
        <v>0</v>
      </c>
      <c r="AP15" s="27" t="str">
        <f t="shared" si="29"/>
        <v xml:space="preserve"> </v>
      </c>
      <c r="AQ15" s="78"/>
      <c r="AR15" s="22"/>
      <c r="AS15" s="27" t="str">
        <f t="shared" si="30"/>
        <v xml:space="preserve"> </v>
      </c>
      <c r="AT15" s="85"/>
      <c r="AU15" s="127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f t="shared" si="31"/>
        <v>652.32302000000004</v>
      </c>
      <c r="E16" s="22">
        <f t="shared" ref="E16:E34" si="34">H16+K16+N16+Q16+T16+W16+Z16+AC16+AF16</f>
        <v>749.40265999999997</v>
      </c>
      <c r="F16" s="25">
        <f t="shared" si="4"/>
        <v>1.1488214228588773</v>
      </c>
      <c r="G16" s="78">
        <v>588.61815999999999</v>
      </c>
      <c r="H16" s="22">
        <v>465.44351</v>
      </c>
      <c r="I16" s="25">
        <f t="shared" si="5"/>
        <v>0.79073929693232703</v>
      </c>
      <c r="J16" s="78">
        <v>36.771239999999999</v>
      </c>
      <c r="K16" s="22">
        <v>190.81279000000001</v>
      </c>
      <c r="L16" s="25" t="str">
        <f t="shared" si="19"/>
        <v>св.200</v>
      </c>
      <c r="M16" s="78">
        <v>0</v>
      </c>
      <c r="N16" s="22">
        <v>0</v>
      </c>
      <c r="O16" s="25" t="str">
        <f t="shared" si="20"/>
        <v xml:space="preserve"> </v>
      </c>
      <c r="P16" s="78">
        <v>1.28</v>
      </c>
      <c r="Q16" s="22">
        <v>50.077100000000002</v>
      </c>
      <c r="R16" s="25" t="str">
        <f t="shared" si="21"/>
        <v>св.200</v>
      </c>
      <c r="S16" s="78">
        <v>25.65362</v>
      </c>
      <c r="T16" s="22">
        <v>43.06926</v>
      </c>
      <c r="U16" s="25">
        <f t="shared" si="22"/>
        <v>1.6788765094360951</v>
      </c>
      <c r="V16" s="78"/>
      <c r="W16" s="22"/>
      <c r="X16" s="25" t="str">
        <f t="shared" si="23"/>
        <v xml:space="preserve"> </v>
      </c>
      <c r="Y16" s="78"/>
      <c r="Z16" s="22"/>
      <c r="AA16" s="25" t="str">
        <f t="shared" si="24"/>
        <v xml:space="preserve"> </v>
      </c>
      <c r="AB16" s="78">
        <v>0</v>
      </c>
      <c r="AC16" s="22">
        <v>0</v>
      </c>
      <c r="AD16" s="25" t="str">
        <f t="shared" si="25"/>
        <v xml:space="preserve"> </v>
      </c>
      <c r="AE16" s="78">
        <v>0</v>
      </c>
      <c r="AF16" s="22">
        <v>0</v>
      </c>
      <c r="AG16" s="27" t="str">
        <f t="shared" si="26"/>
        <v xml:space="preserve"> </v>
      </c>
      <c r="AH16" s="78"/>
      <c r="AI16" s="22"/>
      <c r="AJ16" s="27" t="str">
        <f t="shared" si="27"/>
        <v xml:space="preserve"> </v>
      </c>
      <c r="AK16" s="78">
        <v>0</v>
      </c>
      <c r="AL16" s="22"/>
      <c r="AM16" s="27" t="str">
        <f t="shared" si="28"/>
        <v xml:space="preserve"> </v>
      </c>
      <c r="AN16" s="78">
        <v>0</v>
      </c>
      <c r="AO16" s="22">
        <v>0</v>
      </c>
      <c r="AP16" s="27" t="str">
        <f>IF(AO16=0," ",IF(AO16/AN16*100&gt;200,"св.200",AO16/AN16))</f>
        <v xml:space="preserve"> </v>
      </c>
      <c r="AQ16" s="78"/>
      <c r="AR16" s="22"/>
      <c r="AS16" s="27" t="str">
        <f t="shared" si="30"/>
        <v xml:space="preserve"> </v>
      </c>
      <c r="AT16" s="85"/>
      <c r="AU16" s="127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f t="shared" si="31"/>
        <v>1438.3259</v>
      </c>
      <c r="E17" s="22">
        <f t="shared" si="34"/>
        <v>1563.43687</v>
      </c>
      <c r="F17" s="25">
        <f t="shared" si="4"/>
        <v>1.0869837426969784</v>
      </c>
      <c r="G17" s="78">
        <v>955.48455000000001</v>
      </c>
      <c r="H17" s="22">
        <v>1191.6436799999999</v>
      </c>
      <c r="I17" s="25">
        <f t="shared" si="5"/>
        <v>1.2471616417031546</v>
      </c>
      <c r="J17" s="78">
        <v>53.385169999999995</v>
      </c>
      <c r="K17" s="22">
        <v>277.02590000000004</v>
      </c>
      <c r="L17" s="25" t="str">
        <f t="shared" si="19"/>
        <v>св.200</v>
      </c>
      <c r="M17" s="78">
        <v>4.5880000000000001</v>
      </c>
      <c r="N17" s="22">
        <v>4.5880000000000001</v>
      </c>
      <c r="O17" s="25">
        <f t="shared" si="20"/>
        <v>1</v>
      </c>
      <c r="P17" s="78">
        <v>0</v>
      </c>
      <c r="Q17" s="22">
        <v>64.009739999999994</v>
      </c>
      <c r="R17" s="25" t="str">
        <f t="shared" si="21"/>
        <v xml:space="preserve"> </v>
      </c>
      <c r="S17" s="78">
        <v>6.2071800000000001</v>
      </c>
      <c r="T17" s="22">
        <v>26.169550000000001</v>
      </c>
      <c r="U17" s="25" t="str">
        <f t="shared" si="22"/>
        <v>св.200</v>
      </c>
      <c r="V17" s="78"/>
      <c r="W17" s="22"/>
      <c r="X17" s="25" t="str">
        <f t="shared" si="23"/>
        <v xml:space="preserve"> </v>
      </c>
      <c r="Y17" s="78"/>
      <c r="Z17" s="22"/>
      <c r="AA17" s="25" t="str">
        <f t="shared" si="24"/>
        <v xml:space="preserve"> </v>
      </c>
      <c r="AB17" s="78">
        <v>418.661</v>
      </c>
      <c r="AC17" s="22">
        <v>0</v>
      </c>
      <c r="AD17" s="25">
        <f t="shared" si="25"/>
        <v>0</v>
      </c>
      <c r="AE17" s="78">
        <v>0</v>
      </c>
      <c r="AF17" s="22">
        <v>0</v>
      </c>
      <c r="AG17" s="27" t="str">
        <f t="shared" si="26"/>
        <v xml:space="preserve"> </v>
      </c>
      <c r="AH17" s="78"/>
      <c r="AI17" s="22"/>
      <c r="AJ17" s="27" t="str">
        <f t="shared" si="27"/>
        <v xml:space="preserve"> </v>
      </c>
      <c r="AK17" s="78">
        <v>0</v>
      </c>
      <c r="AL17" s="22"/>
      <c r="AM17" s="27" t="str">
        <f t="shared" si="28"/>
        <v xml:space="preserve"> </v>
      </c>
      <c r="AN17" s="78">
        <v>0</v>
      </c>
      <c r="AO17" s="22">
        <v>0</v>
      </c>
      <c r="AP17" s="27" t="str">
        <f t="shared" si="29"/>
        <v xml:space="preserve"> </v>
      </c>
      <c r="AQ17" s="78"/>
      <c r="AR17" s="22"/>
      <c r="AS17" s="27" t="str">
        <f t="shared" si="30"/>
        <v xml:space="preserve"> </v>
      </c>
      <c r="AT17" s="85"/>
      <c r="AU17" s="127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f t="shared" si="31"/>
        <v>7706.5453499999994</v>
      </c>
      <c r="E18" s="22">
        <f t="shared" si="34"/>
        <v>10287.67951</v>
      </c>
      <c r="F18" s="25">
        <f t="shared" si="4"/>
        <v>1.3349275249512418</v>
      </c>
      <c r="G18" s="78">
        <v>7109.1384600000001</v>
      </c>
      <c r="H18" s="22">
        <v>8852.4258499999996</v>
      </c>
      <c r="I18" s="25">
        <f t="shared" si="5"/>
        <v>1.24521781363645</v>
      </c>
      <c r="J18" s="78">
        <v>177.79312999999999</v>
      </c>
      <c r="K18" s="22">
        <v>922.60246999999993</v>
      </c>
      <c r="L18" s="25" t="str">
        <f t="shared" si="19"/>
        <v>св.200</v>
      </c>
      <c r="M18" s="78">
        <v>129.477</v>
      </c>
      <c r="N18" s="22">
        <v>114.64760000000001</v>
      </c>
      <c r="O18" s="25">
        <f t="shared" si="20"/>
        <v>0.88546691690416068</v>
      </c>
      <c r="P18" s="78">
        <v>2.9491000000000001</v>
      </c>
      <c r="Q18" s="22">
        <v>26.700800000000001</v>
      </c>
      <c r="R18" s="25" t="str">
        <f t="shared" si="21"/>
        <v>св.200</v>
      </c>
      <c r="S18" s="78">
        <v>266.23995000000002</v>
      </c>
      <c r="T18" s="22">
        <v>350.35508000000004</v>
      </c>
      <c r="U18" s="25">
        <f t="shared" si="22"/>
        <v>1.3159372964125031</v>
      </c>
      <c r="V18" s="78"/>
      <c r="W18" s="22"/>
      <c r="X18" s="25" t="str">
        <f t="shared" si="23"/>
        <v xml:space="preserve"> </v>
      </c>
      <c r="Y18" s="78"/>
      <c r="Z18" s="22"/>
      <c r="AA18" s="25" t="str">
        <f t="shared" si="24"/>
        <v xml:space="preserve"> </v>
      </c>
      <c r="AB18" s="78">
        <v>20.485970000000002</v>
      </c>
      <c r="AC18" s="22">
        <v>20.485970000000002</v>
      </c>
      <c r="AD18" s="25">
        <f t="shared" si="25"/>
        <v>1</v>
      </c>
      <c r="AE18" s="78">
        <v>0.46173999999999998</v>
      </c>
      <c r="AF18" s="22">
        <v>0.46173999999999998</v>
      </c>
      <c r="AG18" s="27">
        <f t="shared" si="26"/>
        <v>1</v>
      </c>
      <c r="AH18" s="78"/>
      <c r="AI18" s="22"/>
      <c r="AJ18" s="27" t="str">
        <f t="shared" si="27"/>
        <v xml:space="preserve"> </v>
      </c>
      <c r="AK18" s="78">
        <v>0.46173999999999998</v>
      </c>
      <c r="AL18" s="22">
        <v>0.46173999999999998</v>
      </c>
      <c r="AM18" s="27">
        <f t="shared" si="28"/>
        <v>1</v>
      </c>
      <c r="AN18" s="78">
        <v>0</v>
      </c>
      <c r="AO18" s="22">
        <v>0</v>
      </c>
      <c r="AP18" s="27" t="str">
        <f t="shared" si="29"/>
        <v xml:space="preserve"> </v>
      </c>
      <c r="AQ18" s="78"/>
      <c r="AR18" s="22"/>
      <c r="AS18" s="27" t="str">
        <f t="shared" si="30"/>
        <v xml:space="preserve"> </v>
      </c>
      <c r="AT18" s="85"/>
      <c r="AU18" s="127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f t="shared" si="31"/>
        <v>444.31742000000003</v>
      </c>
      <c r="E19" s="22">
        <f t="shared" si="34"/>
        <v>2503.6654800000001</v>
      </c>
      <c r="F19" s="25" t="str">
        <f t="shared" si="4"/>
        <v>св.200</v>
      </c>
      <c r="G19" s="78">
        <v>347.34363000000002</v>
      </c>
      <c r="H19" s="22">
        <v>297.72821999999996</v>
      </c>
      <c r="I19" s="25">
        <f t="shared" si="5"/>
        <v>0.85715756468601412</v>
      </c>
      <c r="J19" s="78">
        <v>19.133599999999998</v>
      </c>
      <c r="K19" s="22">
        <v>99.288080000000008</v>
      </c>
      <c r="L19" s="25" t="str">
        <f t="shared" si="19"/>
        <v>св.200</v>
      </c>
      <c r="M19" s="78">
        <v>14.423030000000001</v>
      </c>
      <c r="N19" s="22">
        <v>9.9155800000000003</v>
      </c>
      <c r="O19" s="25">
        <f t="shared" si="20"/>
        <v>0.68748244994290375</v>
      </c>
      <c r="P19" s="78">
        <v>0.55674999999999997</v>
      </c>
      <c r="Q19" s="22">
        <v>2037.3111699999999</v>
      </c>
      <c r="R19" s="25" t="str">
        <f t="shared" si="21"/>
        <v>св.200</v>
      </c>
      <c r="S19" s="78">
        <v>62.860410000000002</v>
      </c>
      <c r="T19" s="22">
        <v>59.422429999999999</v>
      </c>
      <c r="U19" s="25">
        <f t="shared" si="22"/>
        <v>0.94530770639262451</v>
      </c>
      <c r="V19" s="78"/>
      <c r="W19" s="22"/>
      <c r="X19" s="25" t="str">
        <f t="shared" si="23"/>
        <v xml:space="preserve"> </v>
      </c>
      <c r="Y19" s="78"/>
      <c r="Z19" s="22"/>
      <c r="AA19" s="25" t="str">
        <f t="shared" si="24"/>
        <v xml:space="preserve"> </v>
      </c>
      <c r="AB19" s="78">
        <v>0</v>
      </c>
      <c r="AC19" s="22">
        <v>0</v>
      </c>
      <c r="AD19" s="25"/>
      <c r="AE19" s="78">
        <v>0</v>
      </c>
      <c r="AF19" s="22">
        <v>0</v>
      </c>
      <c r="AG19" s="27" t="str">
        <f t="shared" si="26"/>
        <v xml:space="preserve"> </v>
      </c>
      <c r="AH19" s="78"/>
      <c r="AI19" s="22"/>
      <c r="AJ19" s="27" t="str">
        <f t="shared" si="27"/>
        <v xml:space="preserve"> </v>
      </c>
      <c r="AK19" s="78">
        <v>0</v>
      </c>
      <c r="AL19" s="22"/>
      <c r="AM19" s="27" t="str">
        <f t="shared" si="28"/>
        <v xml:space="preserve"> </v>
      </c>
      <c r="AN19" s="78">
        <v>0</v>
      </c>
      <c r="AO19" s="22">
        <v>0</v>
      </c>
      <c r="AP19" s="27" t="str">
        <f t="shared" si="29"/>
        <v xml:space="preserve"> </v>
      </c>
      <c r="AQ19" s="78"/>
      <c r="AR19" s="22"/>
      <c r="AS19" s="27" t="str">
        <f t="shared" si="30"/>
        <v xml:space="preserve"> </v>
      </c>
      <c r="AT19" s="85"/>
      <c r="AU19" s="127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f t="shared" si="31"/>
        <v>838.80980999999997</v>
      </c>
      <c r="E20" s="22">
        <f t="shared" si="34"/>
        <v>834.12751000000003</v>
      </c>
      <c r="F20" s="25">
        <f t="shared" si="4"/>
        <v>0.99441792412990504</v>
      </c>
      <c r="G20" s="78">
        <v>732.25743</v>
      </c>
      <c r="H20" s="22">
        <v>464.31745000000001</v>
      </c>
      <c r="I20" s="25">
        <f t="shared" si="5"/>
        <v>0.63409045914358286</v>
      </c>
      <c r="J20" s="78">
        <v>56.771160000000002</v>
      </c>
      <c r="K20" s="22">
        <v>294.59540000000004</v>
      </c>
      <c r="L20" s="25" t="str">
        <f t="shared" si="19"/>
        <v>св.200</v>
      </c>
      <c r="M20" s="78">
        <v>3.8395799999999998</v>
      </c>
      <c r="N20" s="22">
        <v>3.7795799999999997</v>
      </c>
      <c r="O20" s="25">
        <f t="shared" si="20"/>
        <v>0.98437329082868441</v>
      </c>
      <c r="P20" s="78">
        <v>2.5286500000000003</v>
      </c>
      <c r="Q20" s="22">
        <v>9.0988500000000005</v>
      </c>
      <c r="R20" s="25" t="str">
        <f t="shared" si="21"/>
        <v>св.200</v>
      </c>
      <c r="S20" s="78">
        <v>43.412990000000001</v>
      </c>
      <c r="T20" s="22">
        <v>62.33623</v>
      </c>
      <c r="U20" s="25">
        <f t="shared" si="22"/>
        <v>1.4358888894775503</v>
      </c>
      <c r="V20" s="78"/>
      <c r="W20" s="22"/>
      <c r="X20" s="25" t="str">
        <f t="shared" si="23"/>
        <v xml:space="preserve"> </v>
      </c>
      <c r="Y20" s="78"/>
      <c r="Z20" s="22"/>
      <c r="AA20" s="25" t="str">
        <f t="shared" si="24"/>
        <v xml:space="preserve"> </v>
      </c>
      <c r="AB20" s="78">
        <v>0</v>
      </c>
      <c r="AC20" s="22">
        <v>0</v>
      </c>
      <c r="AD20" s="25" t="str">
        <f t="shared" si="25"/>
        <v xml:space="preserve"> </v>
      </c>
      <c r="AE20" s="78">
        <v>0</v>
      </c>
      <c r="AF20" s="22">
        <v>0</v>
      </c>
      <c r="AG20" s="27" t="str">
        <f t="shared" si="26"/>
        <v xml:space="preserve"> </v>
      </c>
      <c r="AH20" s="78"/>
      <c r="AI20" s="22"/>
      <c r="AJ20" s="27" t="str">
        <f t="shared" si="27"/>
        <v xml:space="preserve"> </v>
      </c>
      <c r="AK20" s="78">
        <v>0</v>
      </c>
      <c r="AL20" s="22"/>
      <c r="AM20" s="27" t="str">
        <f t="shared" si="28"/>
        <v xml:space="preserve"> </v>
      </c>
      <c r="AN20" s="78">
        <v>0</v>
      </c>
      <c r="AO20" s="22">
        <v>0</v>
      </c>
      <c r="AP20" s="27" t="str">
        <f>IF(AO20=0," ",IF(AO20/AN20*100&gt;200,"св.200",AO20/AN20))</f>
        <v xml:space="preserve"> </v>
      </c>
      <c r="AQ20" s="78"/>
      <c r="AR20" s="22"/>
      <c r="AS20" s="27" t="str">
        <f t="shared" si="30"/>
        <v xml:space="preserve"> </v>
      </c>
      <c r="AT20" s="85"/>
      <c r="AU20" s="127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f t="shared" si="31"/>
        <v>1271.3313300000002</v>
      </c>
      <c r="E21" s="22">
        <f t="shared" si="34"/>
        <v>2234.08167</v>
      </c>
      <c r="F21" s="25">
        <f t="shared" si="4"/>
        <v>1.7572772866377797</v>
      </c>
      <c r="G21" s="78">
        <v>1126.17885</v>
      </c>
      <c r="H21" s="22">
        <v>1909.30096</v>
      </c>
      <c r="I21" s="25">
        <f t="shared" si="5"/>
        <v>1.6953798768286228</v>
      </c>
      <c r="J21" s="78">
        <v>35.826339999999995</v>
      </c>
      <c r="K21" s="22">
        <v>185.90976999999998</v>
      </c>
      <c r="L21" s="25" t="str">
        <f t="shared" si="19"/>
        <v>св.200</v>
      </c>
      <c r="M21" s="78">
        <v>10.705830000000001</v>
      </c>
      <c r="N21" s="22">
        <v>6.8278299999999996</v>
      </c>
      <c r="O21" s="25">
        <f t="shared" si="20"/>
        <v>0.6377674594123014</v>
      </c>
      <c r="P21" s="78">
        <v>0.25619999999999998</v>
      </c>
      <c r="Q21" s="22">
        <v>31.827599999999997</v>
      </c>
      <c r="R21" s="25" t="str">
        <f t="shared" si="21"/>
        <v>св.200</v>
      </c>
      <c r="S21" s="78">
        <v>51.016750000000002</v>
      </c>
      <c r="T21" s="22">
        <v>100.05815</v>
      </c>
      <c r="U21" s="25">
        <f t="shared" si="22"/>
        <v>1.9612803638020846</v>
      </c>
      <c r="V21" s="78"/>
      <c r="W21" s="22"/>
      <c r="X21" s="25" t="str">
        <f t="shared" si="23"/>
        <v xml:space="preserve"> </v>
      </c>
      <c r="Y21" s="78"/>
      <c r="Z21" s="22"/>
      <c r="AA21" s="25" t="str">
        <f t="shared" si="24"/>
        <v xml:space="preserve"> </v>
      </c>
      <c r="AB21" s="78">
        <v>47.19</v>
      </c>
      <c r="AC21" s="22">
        <v>0</v>
      </c>
      <c r="AD21" s="25">
        <f t="shared" si="25"/>
        <v>0</v>
      </c>
      <c r="AE21" s="78">
        <v>0.15736</v>
      </c>
      <c r="AF21" s="22">
        <v>0.15736</v>
      </c>
      <c r="AG21" s="27">
        <f t="shared" si="26"/>
        <v>1</v>
      </c>
      <c r="AH21" s="78"/>
      <c r="AI21" s="22"/>
      <c r="AJ21" s="27" t="str">
        <f t="shared" si="27"/>
        <v xml:space="preserve"> </v>
      </c>
      <c r="AK21" s="78">
        <v>0</v>
      </c>
      <c r="AL21" s="22"/>
      <c r="AM21" s="27" t="str">
        <f t="shared" si="28"/>
        <v xml:space="preserve"> </v>
      </c>
      <c r="AN21" s="78">
        <v>0.15736</v>
      </c>
      <c r="AO21" s="22">
        <v>0.15736</v>
      </c>
      <c r="AP21" s="27">
        <f t="shared" si="29"/>
        <v>1</v>
      </c>
      <c r="AQ21" s="78"/>
      <c r="AR21" s="22"/>
      <c r="AS21" s="27" t="str">
        <f t="shared" si="30"/>
        <v xml:space="preserve"> </v>
      </c>
      <c r="AT21" s="85"/>
      <c r="AU21" s="127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f t="shared" si="31"/>
        <v>3851.7478100000003</v>
      </c>
      <c r="E22" s="22">
        <f t="shared" si="34"/>
        <v>4881.20694</v>
      </c>
      <c r="F22" s="25">
        <f t="shared" si="4"/>
        <v>1.2672706471922417</v>
      </c>
      <c r="G22" s="78">
        <v>3627.6182100000001</v>
      </c>
      <c r="H22" s="22">
        <v>4437.9212300000008</v>
      </c>
      <c r="I22" s="25">
        <f t="shared" si="5"/>
        <v>1.2233705349053259</v>
      </c>
      <c r="J22" s="78">
        <v>50.786830000000002</v>
      </c>
      <c r="K22" s="22">
        <v>263.54235</v>
      </c>
      <c r="L22" s="25" t="str">
        <f t="shared" si="19"/>
        <v>св.200</v>
      </c>
      <c r="M22" s="78">
        <v>14.917999999999999</v>
      </c>
      <c r="N22" s="22">
        <v>10.567</v>
      </c>
      <c r="O22" s="25">
        <f t="shared" si="20"/>
        <v>0.70833891942619653</v>
      </c>
      <c r="P22" s="78">
        <v>0</v>
      </c>
      <c r="Q22" s="22">
        <v>10.563229999999999</v>
      </c>
      <c r="R22" s="25" t="str">
        <f t="shared" si="21"/>
        <v xml:space="preserve"> </v>
      </c>
      <c r="S22" s="78">
        <v>158.42477</v>
      </c>
      <c r="T22" s="22">
        <v>158.61313000000001</v>
      </c>
      <c r="U22" s="25">
        <f t="shared" si="22"/>
        <v>1.0011889554897255</v>
      </c>
      <c r="V22" s="78"/>
      <c r="W22" s="22"/>
      <c r="X22" s="25" t="str">
        <f t="shared" si="23"/>
        <v xml:space="preserve"> </v>
      </c>
      <c r="Y22" s="78"/>
      <c r="Z22" s="22"/>
      <c r="AA22" s="25" t="str">
        <f t="shared" si="24"/>
        <v xml:space="preserve"> </v>
      </c>
      <c r="AB22" s="78">
        <v>0</v>
      </c>
      <c r="AC22" s="22">
        <v>0</v>
      </c>
      <c r="AD22" s="25" t="str">
        <f t="shared" si="25"/>
        <v xml:space="preserve"> </v>
      </c>
      <c r="AE22" s="78">
        <v>0</v>
      </c>
      <c r="AF22" s="22">
        <v>0</v>
      </c>
      <c r="AG22" s="27" t="str">
        <f t="shared" si="26"/>
        <v xml:space="preserve"> </v>
      </c>
      <c r="AH22" s="78"/>
      <c r="AI22" s="22"/>
      <c r="AJ22" s="27" t="str">
        <f t="shared" si="27"/>
        <v xml:space="preserve"> </v>
      </c>
      <c r="AK22" s="78">
        <v>0</v>
      </c>
      <c r="AL22" s="22"/>
      <c r="AM22" s="27" t="str">
        <f t="shared" si="28"/>
        <v xml:space="preserve"> </v>
      </c>
      <c r="AN22" s="78">
        <v>0</v>
      </c>
      <c r="AO22" s="22">
        <v>0</v>
      </c>
      <c r="AP22" s="27" t="str">
        <f t="shared" si="29"/>
        <v xml:space="preserve"> </v>
      </c>
      <c r="AQ22" s="82"/>
      <c r="AR22" s="72"/>
      <c r="AS22" s="27" t="str">
        <f t="shared" si="30"/>
        <v xml:space="preserve"> </v>
      </c>
      <c r="AT22" s="85"/>
      <c r="AU22" s="127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f t="shared" si="31"/>
        <v>312.59151000000008</v>
      </c>
      <c r="E23" s="22">
        <f t="shared" si="34"/>
        <v>442.25695000000002</v>
      </c>
      <c r="F23" s="25">
        <f t="shared" si="4"/>
        <v>1.4148079389616177</v>
      </c>
      <c r="G23" s="78">
        <v>277.15088000000003</v>
      </c>
      <c r="H23" s="22">
        <v>122.31197</v>
      </c>
      <c r="I23" s="25">
        <f t="shared" si="5"/>
        <v>0.44131907501069451</v>
      </c>
      <c r="J23" s="78">
        <v>17.632249999999999</v>
      </c>
      <c r="K23" s="22">
        <v>91.515710000000013</v>
      </c>
      <c r="L23" s="25" t="str">
        <f t="shared" si="19"/>
        <v>св.200</v>
      </c>
      <c r="M23" s="78">
        <v>5.3049499999999998</v>
      </c>
      <c r="N23" s="22">
        <v>5.3049499999999998</v>
      </c>
      <c r="O23" s="25">
        <f t="shared" si="20"/>
        <v>1</v>
      </c>
      <c r="P23" s="78">
        <v>0.74399999999999999</v>
      </c>
      <c r="Q23" s="22">
        <v>211.36489</v>
      </c>
      <c r="R23" s="25" t="str">
        <f t="shared" si="21"/>
        <v>св.200</v>
      </c>
      <c r="S23" s="78">
        <v>11.75943</v>
      </c>
      <c r="T23" s="22">
        <v>11.75943</v>
      </c>
      <c r="U23" s="25">
        <f t="shared" si="22"/>
        <v>1</v>
      </c>
      <c r="V23" s="78"/>
      <c r="W23" s="22"/>
      <c r="X23" s="25" t="str">
        <f t="shared" si="23"/>
        <v xml:space="preserve"> </v>
      </c>
      <c r="Y23" s="78"/>
      <c r="Z23" s="22"/>
      <c r="AA23" s="25" t="str">
        <f t="shared" si="24"/>
        <v xml:space="preserve"> </v>
      </c>
      <c r="AB23" s="78">
        <v>0</v>
      </c>
      <c r="AC23" s="22">
        <v>0</v>
      </c>
      <c r="AD23" s="25"/>
      <c r="AE23" s="78">
        <v>0</v>
      </c>
      <c r="AF23" s="22">
        <v>0</v>
      </c>
      <c r="AG23" s="27" t="str">
        <f t="shared" si="26"/>
        <v xml:space="preserve"> </v>
      </c>
      <c r="AH23" s="78"/>
      <c r="AI23" s="22"/>
      <c r="AJ23" s="27" t="str">
        <f t="shared" si="27"/>
        <v xml:space="preserve"> </v>
      </c>
      <c r="AK23" s="78">
        <v>0</v>
      </c>
      <c r="AL23" s="22"/>
      <c r="AM23" s="27" t="str">
        <f t="shared" si="28"/>
        <v xml:space="preserve"> </v>
      </c>
      <c r="AN23" s="78">
        <v>0</v>
      </c>
      <c r="AO23" s="22">
        <v>0</v>
      </c>
      <c r="AP23" s="27" t="str">
        <f t="shared" si="29"/>
        <v xml:space="preserve"> </v>
      </c>
      <c r="AQ23" s="78"/>
      <c r="AR23" s="22"/>
      <c r="AS23" s="27" t="str">
        <f t="shared" si="30"/>
        <v xml:space="preserve"> </v>
      </c>
      <c r="AT23" s="85"/>
      <c r="AU23" s="127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f t="shared" si="31"/>
        <v>768.78813999999988</v>
      </c>
      <c r="E24" s="22">
        <f t="shared" si="34"/>
        <v>843.25640999999996</v>
      </c>
      <c r="F24" s="25">
        <f t="shared" si="4"/>
        <v>1.0968644885702843</v>
      </c>
      <c r="G24" s="78">
        <v>676.33169999999996</v>
      </c>
      <c r="H24" s="22">
        <v>576.78818999999999</v>
      </c>
      <c r="I24" s="25">
        <f t="shared" si="5"/>
        <v>0.85281850606736309</v>
      </c>
      <c r="J24" s="78">
        <v>27.558779999999999</v>
      </c>
      <c r="K24" s="22">
        <v>143.00752</v>
      </c>
      <c r="L24" s="25" t="str">
        <f t="shared" si="19"/>
        <v>св.200</v>
      </c>
      <c r="M24" s="78">
        <v>30.45055</v>
      </c>
      <c r="N24" s="22">
        <v>30.252269999999999</v>
      </c>
      <c r="O24" s="25">
        <f t="shared" si="20"/>
        <v>0.99348845915755213</v>
      </c>
      <c r="P24" s="78">
        <v>0</v>
      </c>
      <c r="Q24" s="22">
        <v>30.960750000000001</v>
      </c>
      <c r="R24" s="25" t="str">
        <f t="shared" si="21"/>
        <v xml:space="preserve"> </v>
      </c>
      <c r="S24" s="78">
        <v>34.447110000000002</v>
      </c>
      <c r="T24" s="22">
        <v>62.247680000000003</v>
      </c>
      <c r="U24" s="25">
        <f t="shared" si="22"/>
        <v>1.8070508672570791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24"/>
        <v xml:space="preserve"> </v>
      </c>
      <c r="AB24" s="78">
        <v>0</v>
      </c>
      <c r="AC24" s="22">
        <v>0</v>
      </c>
      <c r="AD24" s="25" t="str">
        <f t="shared" si="25"/>
        <v xml:space="preserve"> </v>
      </c>
      <c r="AE24" s="78">
        <v>0</v>
      </c>
      <c r="AF24" s="22">
        <v>0</v>
      </c>
      <c r="AG24" s="27" t="str">
        <f t="shared" si="26"/>
        <v xml:space="preserve"> </v>
      </c>
      <c r="AH24" s="78"/>
      <c r="AI24" s="22"/>
      <c r="AJ24" s="27" t="str">
        <f t="shared" si="27"/>
        <v xml:space="preserve"> </v>
      </c>
      <c r="AK24" s="78">
        <v>0</v>
      </c>
      <c r="AL24" s="22"/>
      <c r="AM24" s="27" t="str">
        <f t="shared" si="28"/>
        <v xml:space="preserve"> </v>
      </c>
      <c r="AN24" s="78">
        <v>0</v>
      </c>
      <c r="AO24" s="22">
        <v>0</v>
      </c>
      <c r="AP24" s="27" t="str">
        <f t="shared" si="29"/>
        <v xml:space="preserve"> </v>
      </c>
      <c r="AQ24" s="78"/>
      <c r="AR24" s="22"/>
      <c r="AS24" s="27" t="str">
        <f t="shared" si="30"/>
        <v xml:space="preserve"> </v>
      </c>
      <c r="AT24" s="85"/>
      <c r="AU24" s="127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f t="shared" si="31"/>
        <v>474.68963999999994</v>
      </c>
      <c r="E25" s="22">
        <f t="shared" si="34"/>
        <v>569.69694000000004</v>
      </c>
      <c r="F25" s="25">
        <f t="shared" si="4"/>
        <v>1.2001461418033057</v>
      </c>
      <c r="G25" s="78">
        <v>169.89323000000002</v>
      </c>
      <c r="H25" s="22">
        <v>179.61346</v>
      </c>
      <c r="I25" s="25">
        <f t="shared" si="5"/>
        <v>1.0572137571344071</v>
      </c>
      <c r="J25" s="78">
        <v>15.11782</v>
      </c>
      <c r="K25" s="22">
        <v>78.449889999999996</v>
      </c>
      <c r="L25" s="25" t="str">
        <f t="shared" si="19"/>
        <v>св.200</v>
      </c>
      <c r="M25" s="78">
        <v>10.444090000000001</v>
      </c>
      <c r="N25" s="22">
        <v>10.444090000000001</v>
      </c>
      <c r="O25" s="25">
        <f t="shared" si="20"/>
        <v>1</v>
      </c>
      <c r="P25" s="78">
        <v>270.46949999999998</v>
      </c>
      <c r="Q25" s="22">
        <v>270.46949999999998</v>
      </c>
      <c r="R25" s="25">
        <f t="shared" si="21"/>
        <v>1</v>
      </c>
      <c r="S25" s="78">
        <v>8.7650000000000006</v>
      </c>
      <c r="T25" s="22">
        <v>30.72</v>
      </c>
      <c r="U25" s="25" t="str">
        <f t="shared" si="22"/>
        <v>св.200</v>
      </c>
      <c r="V25" s="78"/>
      <c r="W25" s="22"/>
      <c r="X25" s="25" t="str">
        <f t="shared" si="23"/>
        <v xml:space="preserve"> </v>
      </c>
      <c r="Y25" s="78"/>
      <c r="Z25" s="22"/>
      <c r="AA25" s="25" t="str">
        <f t="shared" si="24"/>
        <v xml:space="preserve"> </v>
      </c>
      <c r="AB25" s="78">
        <v>0</v>
      </c>
      <c r="AC25" s="22">
        <v>0</v>
      </c>
      <c r="AD25" s="25" t="str">
        <f t="shared" si="25"/>
        <v xml:space="preserve"> </v>
      </c>
      <c r="AE25" s="81">
        <v>0</v>
      </c>
      <c r="AF25" s="22">
        <v>0</v>
      </c>
      <c r="AG25" s="27" t="str">
        <f t="shared" si="26"/>
        <v xml:space="preserve"> </v>
      </c>
      <c r="AH25" s="78"/>
      <c r="AI25" s="22"/>
      <c r="AJ25" s="27" t="str">
        <f t="shared" si="27"/>
        <v xml:space="preserve"> </v>
      </c>
      <c r="AK25" s="78">
        <v>0</v>
      </c>
      <c r="AL25" s="22"/>
      <c r="AM25" s="27" t="str">
        <f t="shared" si="28"/>
        <v xml:space="preserve"> </v>
      </c>
      <c r="AN25" s="78">
        <v>0</v>
      </c>
      <c r="AO25" s="22">
        <v>0</v>
      </c>
      <c r="AP25" s="27" t="str">
        <f t="shared" si="29"/>
        <v xml:space="preserve"> </v>
      </c>
      <c r="AQ25" s="78"/>
      <c r="AR25" s="22"/>
      <c r="AS25" s="27" t="str">
        <f t="shared" si="30"/>
        <v xml:space="preserve"> </v>
      </c>
      <c r="AT25" s="85"/>
      <c r="AU25" s="127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f t="shared" si="31"/>
        <v>722.79757000000006</v>
      </c>
      <c r="E26" s="22">
        <f t="shared" si="34"/>
        <v>1543.2166800000002</v>
      </c>
      <c r="F26" s="25" t="str">
        <f t="shared" si="4"/>
        <v>св.200</v>
      </c>
      <c r="G26" s="78">
        <v>551.91093999999998</v>
      </c>
      <c r="H26" s="22">
        <v>791.34192000000007</v>
      </c>
      <c r="I26" s="25">
        <f t="shared" si="5"/>
        <v>1.4338217684179264</v>
      </c>
      <c r="J26" s="78">
        <v>132.51814000000002</v>
      </c>
      <c r="K26" s="22">
        <v>687.66167000000007</v>
      </c>
      <c r="L26" s="25" t="str">
        <f t="shared" si="19"/>
        <v>св.200</v>
      </c>
      <c r="M26" s="78">
        <v>3.60528</v>
      </c>
      <c r="N26" s="22">
        <v>3.60528</v>
      </c>
      <c r="O26" s="25">
        <f t="shared" si="20"/>
        <v>1</v>
      </c>
      <c r="P26" s="78">
        <v>0.67200000000000004</v>
      </c>
      <c r="Q26" s="22">
        <v>21.088699999999999</v>
      </c>
      <c r="R26" s="25" t="str">
        <f t="shared" si="21"/>
        <v>св.200</v>
      </c>
      <c r="S26" s="78">
        <v>34.091209999999997</v>
      </c>
      <c r="T26" s="22">
        <v>39.519109999999998</v>
      </c>
      <c r="U26" s="25">
        <f t="shared" si="22"/>
        <v>1.1592169946446607</v>
      </c>
      <c r="V26" s="78"/>
      <c r="W26" s="22"/>
      <c r="X26" s="25" t="str">
        <f t="shared" si="23"/>
        <v xml:space="preserve"> </v>
      </c>
      <c r="Y26" s="78"/>
      <c r="Z26" s="22"/>
      <c r="AA26" s="25" t="str">
        <f t="shared" si="24"/>
        <v xml:space="preserve"> </v>
      </c>
      <c r="AB26" s="78">
        <v>0</v>
      </c>
      <c r="AC26" s="22">
        <v>0</v>
      </c>
      <c r="AD26" s="25" t="str">
        <f t="shared" si="25"/>
        <v xml:space="preserve"> </v>
      </c>
      <c r="AE26" s="78">
        <v>0</v>
      </c>
      <c r="AF26" s="22">
        <v>0</v>
      </c>
      <c r="AG26" s="27" t="str">
        <f t="shared" si="26"/>
        <v xml:space="preserve"> </v>
      </c>
      <c r="AH26" s="78"/>
      <c r="AI26" s="22"/>
      <c r="AJ26" s="27" t="str">
        <f t="shared" si="27"/>
        <v xml:space="preserve"> </v>
      </c>
      <c r="AK26" s="78">
        <v>0</v>
      </c>
      <c r="AL26" s="22"/>
      <c r="AM26" s="27" t="str">
        <f>IF(AL26=0," ",IF(AL26/AK26*100&gt;200,"св.200",AL26/AK26))</f>
        <v xml:space="preserve"> </v>
      </c>
      <c r="AN26" s="78">
        <v>0</v>
      </c>
      <c r="AO26" s="22">
        <v>0</v>
      </c>
      <c r="AP26" s="27" t="str">
        <f t="shared" si="29"/>
        <v xml:space="preserve"> </v>
      </c>
      <c r="AQ26" s="78"/>
      <c r="AR26" s="22"/>
      <c r="AS26" s="27" t="str">
        <f t="shared" si="30"/>
        <v xml:space="preserve"> </v>
      </c>
      <c r="AT26" s="85"/>
      <c r="AU26" s="127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f t="shared" si="31"/>
        <v>610.76918000000001</v>
      </c>
      <c r="E27" s="22">
        <f t="shared" si="34"/>
        <v>1153.4876899999999</v>
      </c>
      <c r="F27" s="25">
        <f t="shared" si="4"/>
        <v>1.8885820171869181</v>
      </c>
      <c r="G27" s="78">
        <v>506.57542000000001</v>
      </c>
      <c r="H27" s="22">
        <v>776.15908999999999</v>
      </c>
      <c r="I27" s="25">
        <f t="shared" si="5"/>
        <v>1.5321688723073061</v>
      </c>
      <c r="J27" s="78">
        <v>40.314509999999999</v>
      </c>
      <c r="K27" s="22">
        <v>209.19954999999999</v>
      </c>
      <c r="L27" s="25" t="str">
        <f t="shared" si="19"/>
        <v>св.200</v>
      </c>
      <c r="M27" s="78">
        <v>22.74663</v>
      </c>
      <c r="N27" s="22">
        <v>22.74663</v>
      </c>
      <c r="O27" s="25">
        <f t="shared" si="20"/>
        <v>1</v>
      </c>
      <c r="P27" s="78">
        <v>0</v>
      </c>
      <c r="Q27" s="22">
        <v>104.1593</v>
      </c>
      <c r="R27" s="25" t="str">
        <f t="shared" si="21"/>
        <v xml:space="preserve"> </v>
      </c>
      <c r="S27" s="78">
        <v>41.132620000000003</v>
      </c>
      <c r="T27" s="22">
        <v>41.223120000000002</v>
      </c>
      <c r="U27" s="25">
        <f t="shared" si="22"/>
        <v>1.0022002002303767</v>
      </c>
      <c r="V27" s="78"/>
      <c r="W27" s="22"/>
      <c r="X27" s="25" t="str">
        <f t="shared" si="23"/>
        <v xml:space="preserve"> </v>
      </c>
      <c r="Y27" s="78"/>
      <c r="Z27" s="22"/>
      <c r="AA27" s="25" t="str">
        <f t="shared" si="24"/>
        <v xml:space="preserve"> </v>
      </c>
      <c r="AB27" s="78">
        <v>0</v>
      </c>
      <c r="AC27" s="22">
        <v>0</v>
      </c>
      <c r="AD27" s="25" t="str">
        <f t="shared" si="25"/>
        <v xml:space="preserve"> </v>
      </c>
      <c r="AE27" s="82">
        <v>0</v>
      </c>
      <c r="AF27" s="22">
        <v>0</v>
      </c>
      <c r="AG27" s="27" t="str">
        <f t="shared" si="26"/>
        <v xml:space="preserve"> </v>
      </c>
      <c r="AH27" s="78"/>
      <c r="AI27" s="22"/>
      <c r="AJ27" s="27" t="str">
        <f t="shared" si="27"/>
        <v xml:space="preserve"> </v>
      </c>
      <c r="AK27" s="78">
        <v>0</v>
      </c>
      <c r="AL27" s="22"/>
      <c r="AM27" s="27" t="str">
        <f t="shared" si="28"/>
        <v xml:space="preserve"> </v>
      </c>
      <c r="AN27" s="78">
        <v>0</v>
      </c>
      <c r="AO27" s="22">
        <v>0</v>
      </c>
      <c r="AP27" s="27" t="str">
        <f t="shared" si="29"/>
        <v xml:space="preserve"> </v>
      </c>
      <c r="AQ27" s="84"/>
      <c r="AR27" s="73"/>
      <c r="AS27" s="27" t="str">
        <f t="shared" si="30"/>
        <v xml:space="preserve"> </v>
      </c>
      <c r="AT27" s="85"/>
      <c r="AU27" s="127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f t="shared" si="31"/>
        <v>1050.45848</v>
      </c>
      <c r="E28" s="22">
        <f t="shared" si="34"/>
        <v>2244.4674799999993</v>
      </c>
      <c r="F28" s="25" t="str">
        <f t="shared" si="4"/>
        <v>св.200</v>
      </c>
      <c r="G28" s="78">
        <v>806.60816</v>
      </c>
      <c r="H28" s="22">
        <v>1377.75146</v>
      </c>
      <c r="I28" s="25">
        <f t="shared" si="5"/>
        <v>1.7080802405966238</v>
      </c>
      <c r="J28" s="78">
        <v>143.14785000000001</v>
      </c>
      <c r="K28" s="22">
        <v>742.82159999999999</v>
      </c>
      <c r="L28" s="25" t="str">
        <f t="shared" si="19"/>
        <v>св.200</v>
      </c>
      <c r="M28" s="78">
        <v>23.453990000000001</v>
      </c>
      <c r="N28" s="22">
        <v>23.238769999999999</v>
      </c>
      <c r="O28" s="25">
        <f t="shared" si="20"/>
        <v>0.99082373617452713</v>
      </c>
      <c r="P28" s="78">
        <v>0</v>
      </c>
      <c r="Q28" s="22">
        <v>2.68729</v>
      </c>
      <c r="R28" s="25" t="str">
        <f t="shared" si="21"/>
        <v xml:space="preserve"> </v>
      </c>
      <c r="S28" s="78">
        <v>77.248480000000001</v>
      </c>
      <c r="T28" s="22">
        <v>97.968360000000004</v>
      </c>
      <c r="U28" s="25">
        <f t="shared" si="22"/>
        <v>1.2682237889988257</v>
      </c>
      <c r="V28" s="78"/>
      <c r="W28" s="22"/>
      <c r="X28" s="25" t="str">
        <f t="shared" si="23"/>
        <v xml:space="preserve"> </v>
      </c>
      <c r="Y28" s="78"/>
      <c r="Z28" s="22"/>
      <c r="AA28" s="25" t="str">
        <f t="shared" si="24"/>
        <v xml:space="preserve"> </v>
      </c>
      <c r="AB28" s="78">
        <v>0</v>
      </c>
      <c r="AC28" s="22">
        <v>0</v>
      </c>
      <c r="AD28" s="25"/>
      <c r="AE28" s="78">
        <v>0</v>
      </c>
      <c r="AF28" s="22">
        <v>0</v>
      </c>
      <c r="AG28" s="27" t="str">
        <f t="shared" si="26"/>
        <v xml:space="preserve"> </v>
      </c>
      <c r="AH28" s="78"/>
      <c r="AI28" s="22"/>
      <c r="AJ28" s="27" t="str">
        <f t="shared" si="27"/>
        <v xml:space="preserve"> </v>
      </c>
      <c r="AK28" s="78">
        <v>0</v>
      </c>
      <c r="AL28" s="22"/>
      <c r="AM28" s="27" t="str">
        <f t="shared" si="28"/>
        <v xml:space="preserve"> </v>
      </c>
      <c r="AN28" s="78">
        <v>0</v>
      </c>
      <c r="AO28" s="22">
        <v>0</v>
      </c>
      <c r="AP28" s="27" t="str">
        <f t="shared" si="29"/>
        <v xml:space="preserve"> </v>
      </c>
      <c r="AQ28" s="78"/>
      <c r="AR28" s="22"/>
      <c r="AS28" s="27" t="str">
        <f t="shared" si="30"/>
        <v xml:space="preserve"> </v>
      </c>
      <c r="AT28" s="85"/>
      <c r="AU28" s="127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f t="shared" si="31"/>
        <v>259.18223</v>
      </c>
      <c r="E29" s="22">
        <f t="shared" si="34"/>
        <v>596.18976999999995</v>
      </c>
      <c r="F29" s="25" t="str">
        <f t="shared" si="4"/>
        <v>св.200</v>
      </c>
      <c r="G29" s="78">
        <v>180.82732000000001</v>
      </c>
      <c r="H29" s="22">
        <v>378.09121999999996</v>
      </c>
      <c r="I29" s="25" t="str">
        <f t="shared" si="5"/>
        <v>св.200</v>
      </c>
      <c r="J29" s="78">
        <v>26.37763</v>
      </c>
      <c r="K29" s="22">
        <v>136.87846999999999</v>
      </c>
      <c r="L29" s="25" t="str">
        <f t="shared" si="19"/>
        <v>св.200</v>
      </c>
      <c r="M29" s="78">
        <v>3.9079999999999999</v>
      </c>
      <c r="N29" s="22">
        <v>3.9079999999999999</v>
      </c>
      <c r="O29" s="25">
        <f t="shared" si="20"/>
        <v>1</v>
      </c>
      <c r="P29" s="78">
        <v>0</v>
      </c>
      <c r="Q29" s="22">
        <v>5.8828000000000005</v>
      </c>
      <c r="R29" s="25" t="str">
        <f t="shared" si="21"/>
        <v xml:space="preserve"> </v>
      </c>
      <c r="S29" s="78">
        <v>48.069279999999999</v>
      </c>
      <c r="T29" s="22">
        <v>71.429280000000006</v>
      </c>
      <c r="U29" s="25">
        <f t="shared" si="22"/>
        <v>1.4859652568126671</v>
      </c>
      <c r="V29" s="78"/>
      <c r="W29" s="22"/>
      <c r="X29" s="25" t="str">
        <f t="shared" si="23"/>
        <v xml:space="preserve"> </v>
      </c>
      <c r="Y29" s="78"/>
      <c r="Z29" s="22"/>
      <c r="AA29" s="25" t="str">
        <f t="shared" si="24"/>
        <v xml:space="preserve"> </v>
      </c>
      <c r="AB29" s="78">
        <v>0</v>
      </c>
      <c r="AC29" s="22">
        <v>0</v>
      </c>
      <c r="AD29" s="25" t="str">
        <f t="shared" si="25"/>
        <v xml:space="preserve"> </v>
      </c>
      <c r="AE29" s="83">
        <v>0</v>
      </c>
      <c r="AF29" s="22">
        <v>0</v>
      </c>
      <c r="AG29" s="27" t="str">
        <f t="shared" si="26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/>
      <c r="AM29" s="27" t="str">
        <f t="shared" si="28"/>
        <v xml:space="preserve"> </v>
      </c>
      <c r="AN29" s="78">
        <v>0</v>
      </c>
      <c r="AO29" s="22">
        <v>0</v>
      </c>
      <c r="AP29" s="27" t="str">
        <f t="shared" si="29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85"/>
      <c r="AU29" s="127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f t="shared" si="31"/>
        <v>976.09927000000016</v>
      </c>
      <c r="E30" s="22">
        <f t="shared" si="34"/>
        <v>1556.2889699999998</v>
      </c>
      <c r="F30" s="25">
        <f t="shared" si="4"/>
        <v>1.5943962031648682</v>
      </c>
      <c r="G30" s="78">
        <v>757.86840000000007</v>
      </c>
      <c r="H30" s="22">
        <v>1047.1494599999999</v>
      </c>
      <c r="I30" s="25">
        <f t="shared" si="5"/>
        <v>1.3817035516984213</v>
      </c>
      <c r="J30" s="78">
        <v>24.881619999999998</v>
      </c>
      <c r="K30" s="22">
        <v>129.11542</v>
      </c>
      <c r="L30" s="25" t="str">
        <f t="shared" si="19"/>
        <v>св.200</v>
      </c>
      <c r="M30" s="78">
        <v>113.36067</v>
      </c>
      <c r="N30" s="22">
        <v>113.36067</v>
      </c>
      <c r="O30" s="25">
        <f t="shared" si="20"/>
        <v>1</v>
      </c>
      <c r="P30" s="78">
        <v>36.091660000000005</v>
      </c>
      <c r="Q30" s="22">
        <v>176.64142000000001</v>
      </c>
      <c r="R30" s="25" t="str">
        <f t="shared" si="21"/>
        <v>св.200</v>
      </c>
      <c r="S30" s="78">
        <v>43.896920000000001</v>
      </c>
      <c r="T30" s="22">
        <v>90.022000000000006</v>
      </c>
      <c r="U30" s="25" t="str">
        <f t="shared" si="22"/>
        <v>св.200</v>
      </c>
      <c r="V30" s="78"/>
      <c r="W30" s="22"/>
      <c r="X30" s="25" t="str">
        <f t="shared" si="23"/>
        <v xml:space="preserve"> </v>
      </c>
      <c r="Y30" s="78"/>
      <c r="Z30" s="22"/>
      <c r="AA30" s="25" t="str">
        <f t="shared" si="24"/>
        <v xml:space="preserve"> </v>
      </c>
      <c r="AB30" s="78">
        <v>0</v>
      </c>
      <c r="AC30" s="22">
        <v>0</v>
      </c>
      <c r="AD30" s="25"/>
      <c r="AE30" s="78">
        <v>0</v>
      </c>
      <c r="AF30" s="22">
        <v>0</v>
      </c>
      <c r="AG30" s="27" t="str">
        <f t="shared" si="26"/>
        <v xml:space="preserve"> </v>
      </c>
      <c r="AH30" s="78"/>
      <c r="AI30" s="22"/>
      <c r="AJ30" s="27" t="str">
        <f t="shared" si="27"/>
        <v xml:space="preserve"> </v>
      </c>
      <c r="AK30" s="78">
        <v>0</v>
      </c>
      <c r="AL30" s="22"/>
      <c r="AM30" s="27" t="str">
        <f t="shared" si="28"/>
        <v xml:space="preserve"> </v>
      </c>
      <c r="AN30" s="78">
        <v>0</v>
      </c>
      <c r="AO30" s="22">
        <v>0</v>
      </c>
      <c r="AP30" s="27" t="str">
        <f t="shared" si="29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85"/>
      <c r="AU30" s="127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f t="shared" si="31"/>
        <v>1564.8786</v>
      </c>
      <c r="E31" s="22">
        <f t="shared" si="34"/>
        <v>2335.7087099999999</v>
      </c>
      <c r="F31" s="25">
        <f t="shared" si="4"/>
        <v>1.4925814117465726</v>
      </c>
      <c r="G31" s="78">
        <v>786.84658999999999</v>
      </c>
      <c r="H31" s="22">
        <v>1027.8100899999999</v>
      </c>
      <c r="I31" s="25">
        <f t="shared" si="5"/>
        <v>1.3062394919955107</v>
      </c>
      <c r="J31" s="78">
        <v>159.84059999999999</v>
      </c>
      <c r="K31" s="22">
        <v>829.44322999999997</v>
      </c>
      <c r="L31" s="25" t="str">
        <f t="shared" si="19"/>
        <v>св.200</v>
      </c>
      <c r="M31" s="78">
        <v>57.801550000000006</v>
      </c>
      <c r="N31" s="22">
        <v>52.191760000000002</v>
      </c>
      <c r="O31" s="25">
        <f t="shared" si="20"/>
        <v>0.90294741230987741</v>
      </c>
      <c r="P31" s="78">
        <v>40.32</v>
      </c>
      <c r="Q31" s="22">
        <v>40.32</v>
      </c>
      <c r="R31" s="25">
        <f t="shared" si="21"/>
        <v>1</v>
      </c>
      <c r="S31" s="78">
        <v>105.35377</v>
      </c>
      <c r="T31" s="22">
        <v>104.56953</v>
      </c>
      <c r="U31" s="25">
        <f t="shared" si="22"/>
        <v>0.99255612779685054</v>
      </c>
      <c r="V31" s="78"/>
      <c r="W31" s="22"/>
      <c r="X31" s="25" t="str">
        <f t="shared" si="23"/>
        <v xml:space="preserve"> </v>
      </c>
      <c r="Y31" s="78"/>
      <c r="Z31" s="22"/>
      <c r="AA31" s="25" t="str">
        <f t="shared" si="24"/>
        <v xml:space="preserve"> </v>
      </c>
      <c r="AB31" s="78">
        <v>414.71609000000001</v>
      </c>
      <c r="AC31" s="22">
        <v>281.3741</v>
      </c>
      <c r="AD31" s="25">
        <f t="shared" si="25"/>
        <v>0.6784740375035847</v>
      </c>
      <c r="AE31" s="82">
        <v>0</v>
      </c>
      <c r="AF31" s="22">
        <v>0</v>
      </c>
      <c r="AG31" s="27" t="str">
        <f t="shared" si="26"/>
        <v xml:space="preserve"> </v>
      </c>
      <c r="AH31" s="78"/>
      <c r="AI31" s="22"/>
      <c r="AJ31" s="27" t="str">
        <f t="shared" si="27"/>
        <v xml:space="preserve"> </v>
      </c>
      <c r="AK31" s="78">
        <v>0</v>
      </c>
      <c r="AL31" s="22"/>
      <c r="AM31" s="27" t="str">
        <f t="shared" si="28"/>
        <v xml:space="preserve"> </v>
      </c>
      <c r="AN31" s="82">
        <v>0</v>
      </c>
      <c r="AO31" s="72">
        <v>0</v>
      </c>
      <c r="AP31" s="27" t="str">
        <f t="shared" si="29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85"/>
      <c r="AU31" s="127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f t="shared" si="31"/>
        <v>8418.0335599999999</v>
      </c>
      <c r="E32" s="22">
        <f t="shared" si="34"/>
        <v>8765.6759300000012</v>
      </c>
      <c r="F32" s="25">
        <f t="shared" si="4"/>
        <v>1.0412973371420013</v>
      </c>
      <c r="G32" s="78">
        <v>8283.8411500000002</v>
      </c>
      <c r="H32" s="22">
        <v>8330.9720500000003</v>
      </c>
      <c r="I32" s="25">
        <f t="shared" si="5"/>
        <v>1.005689498283052</v>
      </c>
      <c r="J32" s="78">
        <v>44.251370000000001</v>
      </c>
      <c r="K32" s="22">
        <v>229.62914000000001</v>
      </c>
      <c r="L32" s="25" t="str">
        <f t="shared" si="19"/>
        <v>св.200</v>
      </c>
      <c r="M32" s="78">
        <v>0</v>
      </c>
      <c r="N32" s="22">
        <v>0</v>
      </c>
      <c r="O32" s="25" t="str">
        <f t="shared" si="20"/>
        <v xml:space="preserve"> </v>
      </c>
      <c r="P32" s="78">
        <v>23.248660000000001</v>
      </c>
      <c r="Q32" s="22">
        <v>109.39636</v>
      </c>
      <c r="R32" s="25" t="str">
        <f t="shared" si="21"/>
        <v>св.200</v>
      </c>
      <c r="S32" s="78">
        <v>66.69238</v>
      </c>
      <c r="T32" s="22">
        <v>95.678380000000004</v>
      </c>
      <c r="U32" s="25">
        <f t="shared" si="22"/>
        <v>1.4346223661533748</v>
      </c>
      <c r="V32" s="78"/>
      <c r="W32" s="22"/>
      <c r="X32" s="25" t="str">
        <f t="shared" si="23"/>
        <v xml:space="preserve"> </v>
      </c>
      <c r="Y32" s="78"/>
      <c r="Z32" s="22"/>
      <c r="AA32" s="25" t="str">
        <f t="shared" si="24"/>
        <v xml:space="preserve"> </v>
      </c>
      <c r="AB32" s="78">
        <v>0</v>
      </c>
      <c r="AC32" s="22">
        <v>0</v>
      </c>
      <c r="AD32" s="25" t="str">
        <f t="shared" si="25"/>
        <v xml:space="preserve"> </v>
      </c>
      <c r="AE32" s="78">
        <v>0</v>
      </c>
      <c r="AF32" s="22">
        <v>0</v>
      </c>
      <c r="AG32" s="27" t="str">
        <f t="shared" si="26"/>
        <v xml:space="preserve"> </v>
      </c>
      <c r="AH32" s="78"/>
      <c r="AI32" s="22"/>
      <c r="AJ32" s="27" t="str">
        <f t="shared" si="27"/>
        <v xml:space="preserve"> </v>
      </c>
      <c r="AK32" s="78">
        <v>0</v>
      </c>
      <c r="AL32" s="22"/>
      <c r="AM32" s="27" t="str">
        <f t="shared" si="28"/>
        <v xml:space="preserve"> </v>
      </c>
      <c r="AN32" s="78">
        <v>0</v>
      </c>
      <c r="AO32" s="22">
        <v>0</v>
      </c>
      <c r="AP32" s="27" t="str">
        <f t="shared" si="29"/>
        <v xml:space="preserve"> </v>
      </c>
      <c r="AQ32" s="78"/>
      <c r="AR32" s="22"/>
      <c r="AS32" s="27"/>
      <c r="AT32" s="85">
        <v>0.13379000000000005</v>
      </c>
      <c r="AU32" s="127">
        <f t="shared" si="33"/>
        <v>0</v>
      </c>
      <c r="AV32" s="27">
        <f t="shared" si="32"/>
        <v>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f t="shared" si="31"/>
        <v>2215.72154</v>
      </c>
      <c r="E33" s="22">
        <f t="shared" si="34"/>
        <v>3346.44047</v>
      </c>
      <c r="F33" s="25">
        <f t="shared" si="4"/>
        <v>1.5103163504923096</v>
      </c>
      <c r="G33" s="78">
        <v>2110.6201499999997</v>
      </c>
      <c r="H33" s="22">
        <v>2937.1146400000002</v>
      </c>
      <c r="I33" s="25">
        <f t="shared" si="5"/>
        <v>1.3915884580178961</v>
      </c>
      <c r="J33" s="78">
        <v>71.731490000000008</v>
      </c>
      <c r="K33" s="22">
        <v>372.22805</v>
      </c>
      <c r="L33" s="25" t="str">
        <f t="shared" si="19"/>
        <v>св.200</v>
      </c>
      <c r="M33" s="78">
        <v>20.442900000000002</v>
      </c>
      <c r="N33" s="22">
        <v>17.029889999999998</v>
      </c>
      <c r="O33" s="25">
        <f t="shared" si="20"/>
        <v>0.83304668124385473</v>
      </c>
      <c r="P33" s="78">
        <v>0</v>
      </c>
      <c r="Q33" s="22">
        <v>0</v>
      </c>
      <c r="R33" s="25" t="str">
        <f t="shared" si="21"/>
        <v xml:space="preserve"> </v>
      </c>
      <c r="S33" s="78">
        <v>12.927</v>
      </c>
      <c r="T33" s="22">
        <v>20.067889999999998</v>
      </c>
      <c r="U33" s="25">
        <f t="shared" si="22"/>
        <v>1.5524011758335265</v>
      </c>
      <c r="V33" s="78"/>
      <c r="W33" s="22"/>
      <c r="X33" s="25" t="str">
        <f t="shared" si="23"/>
        <v xml:space="preserve"> </v>
      </c>
      <c r="Y33" s="78"/>
      <c r="Z33" s="22"/>
      <c r="AA33" s="25" t="str">
        <f t="shared" si="24"/>
        <v xml:space="preserve"> </v>
      </c>
      <c r="AB33" s="78">
        <v>0</v>
      </c>
      <c r="AC33" s="22">
        <v>0</v>
      </c>
      <c r="AD33" s="25" t="str">
        <f t="shared" si="25"/>
        <v xml:space="preserve"> </v>
      </c>
      <c r="AE33" s="78">
        <v>0</v>
      </c>
      <c r="AF33" s="22">
        <v>0</v>
      </c>
      <c r="AG33" s="27" t="str">
        <f t="shared" si="26"/>
        <v xml:space="preserve"> </v>
      </c>
      <c r="AH33" s="78"/>
      <c r="AI33" s="22"/>
      <c r="AJ33" s="27" t="str">
        <f t="shared" si="27"/>
        <v xml:space="preserve"> </v>
      </c>
      <c r="AK33" s="78">
        <v>0</v>
      </c>
      <c r="AL33" s="22"/>
      <c r="AM33" s="27" t="str">
        <f t="shared" si="28"/>
        <v xml:space="preserve"> </v>
      </c>
      <c r="AN33" s="78">
        <v>0</v>
      </c>
      <c r="AO33" s="22">
        <v>0</v>
      </c>
      <c r="AP33" s="27" t="str">
        <f t="shared" si="29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85">
        <v>0.28189999999999998</v>
      </c>
      <c r="AU33" s="127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f>G34+M34+J34+P34+S34+V34+Y34+AB34+AE34</f>
        <v>669.27533000000017</v>
      </c>
      <c r="E34" s="22">
        <f t="shared" si="34"/>
        <v>1326.84969</v>
      </c>
      <c r="F34" s="25">
        <f t="shared" si="4"/>
        <v>1.9825169560635079</v>
      </c>
      <c r="G34" s="78">
        <v>537.12674000000004</v>
      </c>
      <c r="H34" s="22">
        <v>931.83223999999996</v>
      </c>
      <c r="I34" s="25">
        <f t="shared" si="5"/>
        <v>1.7348461184412451</v>
      </c>
      <c r="J34" s="78">
        <v>52.834110000000003</v>
      </c>
      <c r="K34" s="22">
        <v>274.16586000000001</v>
      </c>
      <c r="L34" s="25" t="str">
        <f t="shared" si="19"/>
        <v>св.200</v>
      </c>
      <c r="M34" s="78">
        <v>45.264849999999996</v>
      </c>
      <c r="N34" s="22">
        <v>45.202779999999997</v>
      </c>
      <c r="O34" s="25">
        <f t="shared" si="20"/>
        <v>0.99862873730941337</v>
      </c>
      <c r="P34" s="78">
        <v>1.7983</v>
      </c>
      <c r="Q34" s="22">
        <v>26.1296</v>
      </c>
      <c r="R34" s="25" t="str">
        <f t="shared" si="21"/>
        <v>св.200</v>
      </c>
      <c r="S34" s="78">
        <v>32.251330000000003</v>
      </c>
      <c r="T34" s="22">
        <v>49.519210000000001</v>
      </c>
      <c r="U34" s="25">
        <f t="shared" si="22"/>
        <v>1.5354160588105978</v>
      </c>
      <c r="V34" s="78"/>
      <c r="W34" s="22"/>
      <c r="X34" s="25" t="str">
        <f t="shared" si="23"/>
        <v xml:space="preserve"> </v>
      </c>
      <c r="Y34" s="78"/>
      <c r="Z34" s="22"/>
      <c r="AA34" s="25" t="str">
        <f t="shared" si="24"/>
        <v xml:space="preserve"> </v>
      </c>
      <c r="AB34" s="78">
        <v>0</v>
      </c>
      <c r="AC34" s="22">
        <v>0</v>
      </c>
      <c r="AD34" s="25" t="str">
        <f t="shared" si="25"/>
        <v xml:space="preserve"> </v>
      </c>
      <c r="AE34" s="78">
        <v>0</v>
      </c>
      <c r="AF34" s="22">
        <v>0</v>
      </c>
      <c r="AG34" s="27" t="str">
        <f t="shared" si="26"/>
        <v xml:space="preserve"> </v>
      </c>
      <c r="AH34" s="78"/>
      <c r="AI34" s="22"/>
      <c r="AJ34" s="27" t="str">
        <f t="shared" si="27"/>
        <v xml:space="preserve"> </v>
      </c>
      <c r="AK34" s="78">
        <v>0</v>
      </c>
      <c r="AL34" s="22"/>
      <c r="AM34" s="27" t="str">
        <f t="shared" si="28"/>
        <v xml:space="preserve"> </v>
      </c>
      <c r="AN34" s="78">
        <v>0</v>
      </c>
      <c r="AO34" s="22">
        <v>0</v>
      </c>
      <c r="AP34" s="27" t="str">
        <f t="shared" si="29"/>
        <v xml:space="preserve"> </v>
      </c>
      <c r="AQ34" s="78"/>
      <c r="AR34" s="22"/>
      <c r="AS34" s="27" t="str">
        <f t="shared" si="30"/>
        <v xml:space="preserve"> </v>
      </c>
      <c r="AT34" s="85"/>
      <c r="AU34" s="127">
        <f t="shared" si="33"/>
        <v>0</v>
      </c>
      <c r="AV34" s="27" t="str">
        <f t="shared" si="32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345236.17563000007</v>
      </c>
      <c r="E35" s="29">
        <f>E6+E13</f>
        <v>325893.57026000001</v>
      </c>
      <c r="F35" s="30">
        <f t="shared" si="4"/>
        <v>0.94397283154147171</v>
      </c>
      <c r="G35" s="29">
        <f>G6+G13</f>
        <v>63614.45379</v>
      </c>
      <c r="H35" s="29">
        <f>H6+H13</f>
        <v>73305.322230000005</v>
      </c>
      <c r="I35" s="30">
        <f t="shared" si="5"/>
        <v>1.1523375249277608</v>
      </c>
      <c r="J35" s="29">
        <f>J6+J13</f>
        <v>5511.7446600000012</v>
      </c>
      <c r="K35" s="29">
        <f>K6+K13</f>
        <v>28601.495559999999</v>
      </c>
      <c r="L35" s="30" t="str">
        <f t="shared" si="19"/>
        <v>св.200</v>
      </c>
      <c r="M35" s="29">
        <f>M6+M13</f>
        <v>3589.6449900000002</v>
      </c>
      <c r="N35" s="29">
        <f>N6+N13</f>
        <v>2893.8941000000004</v>
      </c>
      <c r="O35" s="30">
        <f t="shared" si="20"/>
        <v>0.80617835692994255</v>
      </c>
      <c r="P35" s="29">
        <f>P6+P13</f>
        <v>392.63859999999994</v>
      </c>
      <c r="Q35" s="29">
        <f>Q6+Q13</f>
        <v>3315.74935</v>
      </c>
      <c r="R35" s="30" t="str">
        <f t="shared" si="21"/>
        <v>св.200</v>
      </c>
      <c r="S35" s="29">
        <f>S6+S13</f>
        <v>4909.2072900000003</v>
      </c>
      <c r="T35" s="29">
        <f>T6+T13</f>
        <v>5975.4682599999996</v>
      </c>
      <c r="U35" s="30">
        <f t="shared" si="22"/>
        <v>1.2171961595860825</v>
      </c>
      <c r="V35" s="29">
        <f>V6+V13</f>
        <v>83503.203229999999</v>
      </c>
      <c r="W35" s="29">
        <f>W6+W13</f>
        <v>57563.148730000001</v>
      </c>
      <c r="X35" s="30">
        <f t="shared" si="23"/>
        <v>0.68935258173807901</v>
      </c>
      <c r="Y35" s="29">
        <f>Y6+Y13</f>
        <v>182813.35833000002</v>
      </c>
      <c r="Z35" s="29">
        <f>Z6+Z13</f>
        <v>153935.76028000002</v>
      </c>
      <c r="AA35" s="30">
        <f t="shared" si="24"/>
        <v>0.84203781215007012</v>
      </c>
      <c r="AB35" s="29">
        <f>AB6+AB13</f>
        <v>901.05305999999996</v>
      </c>
      <c r="AC35" s="29">
        <f>AC6+AC13</f>
        <v>301.86007000000001</v>
      </c>
      <c r="AD35" s="30">
        <f t="shared" si="25"/>
        <v>0.33500809597161796</v>
      </c>
      <c r="AE35" s="29">
        <f>AE6+AE13</f>
        <v>0.87168000000000001</v>
      </c>
      <c r="AF35" s="29">
        <f>AF6+AF13</f>
        <v>0.87168000000000001</v>
      </c>
      <c r="AG35" s="30">
        <f t="shared" si="26"/>
        <v>1</v>
      </c>
      <c r="AH35" s="29">
        <f>AH6+AH13</f>
        <v>1.2236</v>
      </c>
      <c r="AI35" s="29">
        <f>AI6+AI13</f>
        <v>0</v>
      </c>
      <c r="AJ35" s="30">
        <f t="shared" si="27"/>
        <v>0</v>
      </c>
      <c r="AK35" s="29">
        <f>AK6+AK13</f>
        <v>0.64051999999999998</v>
      </c>
      <c r="AL35" s="29">
        <f>AL6+AL13</f>
        <v>0.64051999999999998</v>
      </c>
      <c r="AM35" s="30">
        <f t="shared" si="28"/>
        <v>1</v>
      </c>
      <c r="AN35" s="29">
        <f>AN6+AN13</f>
        <v>0.15736</v>
      </c>
      <c r="AO35" s="29">
        <f>AO6+AO13</f>
        <v>0.15736</v>
      </c>
      <c r="AP35" s="30">
        <f t="shared" si="29"/>
        <v>1</v>
      </c>
      <c r="AQ35" s="29">
        <f>AQ6+AQ13</f>
        <v>7.3799999999999991E-2</v>
      </c>
      <c r="AR35" s="29">
        <f>AR6+AR13</f>
        <v>7.3799999999999991E-2</v>
      </c>
      <c r="AS35" s="30">
        <f t="shared" si="30"/>
        <v>1</v>
      </c>
      <c r="AT35" s="29">
        <f>AT6+AT13</f>
        <v>2.064680000000001</v>
      </c>
      <c r="AU35" s="29">
        <f>AU6+AU13</f>
        <v>0</v>
      </c>
      <c r="AV35" s="28">
        <f>IF(AT35=0," ",IF(AU35/AT35*100&gt;200,"св.200",AU35/AT35))</f>
        <v>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7" t="s">
        <v>190</v>
      </c>
      <c r="D36" s="150">
        <f>D35-J35</f>
        <v>339724.43097000004</v>
      </c>
      <c r="E36" s="135">
        <f>E35-K35</f>
        <v>297292.0747</v>
      </c>
      <c r="F36" s="75"/>
      <c r="G36" s="64"/>
      <c r="H36" s="64"/>
      <c r="I36" s="64"/>
      <c r="J36" s="64"/>
      <c r="K36" s="12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25"/>
    </row>
    <row r="37" spans="1:101" s="63" customFormat="1" ht="21" customHeight="1" x14ac:dyDescent="0.25">
      <c r="C37" s="71" t="s">
        <v>189</v>
      </c>
      <c r="D37" s="65"/>
      <c r="E37" s="65"/>
      <c r="F37" s="66"/>
      <c r="G37" s="64"/>
      <c r="H37" s="64"/>
      <c r="I37" s="64"/>
      <c r="J37" s="102"/>
      <c r="K37" s="144"/>
      <c r="L37" s="144"/>
      <c r="M37" s="144"/>
      <c r="N37" s="132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25"/>
    </row>
    <row r="38" spans="1:101" s="63" customFormat="1" ht="21.75" customHeight="1" x14ac:dyDescent="0.25">
      <c r="C38" s="68"/>
      <c r="D38" s="70"/>
      <c r="E38" s="131"/>
      <c r="F38" s="103"/>
      <c r="G38" s="103"/>
      <c r="H38" s="103"/>
      <c r="I38" s="103"/>
      <c r="J38" s="103"/>
      <c r="K38" s="145"/>
      <c r="L38" s="141"/>
      <c r="M38" s="132"/>
      <c r="N38" s="132"/>
      <c r="O38" s="103"/>
      <c r="P38" s="103"/>
      <c r="Q38" s="103"/>
      <c r="R38" s="103"/>
      <c r="S38" s="103"/>
      <c r="T38" s="103"/>
      <c r="U38" s="102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25"/>
    </row>
    <row r="39" spans="1:101" s="63" customFormat="1" ht="18.75" x14ac:dyDescent="0.25">
      <c r="C39" s="64"/>
      <c r="D39" s="69"/>
      <c r="E39" s="69"/>
      <c r="F39" s="103"/>
      <c r="G39" s="103"/>
      <c r="H39" s="103"/>
      <c r="I39" s="103"/>
      <c r="J39" s="103"/>
      <c r="K39" s="145"/>
      <c r="L39" s="143"/>
      <c r="M39" s="132"/>
      <c r="N39" s="104"/>
      <c r="O39" s="104"/>
      <c r="P39" s="104"/>
      <c r="Q39" s="104"/>
      <c r="R39" s="104"/>
      <c r="S39" s="104"/>
      <c r="T39" s="104"/>
      <c r="U39" s="102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25"/>
    </row>
    <row r="40" spans="1:101" s="63" customFormat="1" ht="18" x14ac:dyDescent="0.25">
      <c r="C40" s="64"/>
      <c r="D40" s="69"/>
      <c r="E40" s="65"/>
      <c r="F40" s="103"/>
      <c r="G40" s="103"/>
      <c r="H40" s="103"/>
      <c r="I40" s="103"/>
      <c r="J40" s="103"/>
      <c r="K40" s="145"/>
      <c r="L40" s="142"/>
      <c r="M40" s="132"/>
      <c r="N40" s="102"/>
      <c r="O40" s="102"/>
      <c r="P40" s="102"/>
      <c r="Q40" s="102"/>
      <c r="R40" s="102"/>
      <c r="S40" s="102"/>
      <c r="T40" s="102"/>
      <c r="U40" s="102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25"/>
    </row>
    <row r="41" spans="1:101" s="63" customFormat="1" ht="18" x14ac:dyDescent="0.25">
      <c r="C41" s="64"/>
      <c r="D41" s="69"/>
      <c r="E41" s="69"/>
      <c r="F41" s="103"/>
      <c r="G41" s="103"/>
      <c r="H41" s="103"/>
      <c r="I41" s="103"/>
      <c r="J41" s="103"/>
      <c r="K41" s="145"/>
      <c r="L41" s="142"/>
      <c r="M41" s="132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25"/>
    </row>
    <row r="42" spans="1:101" s="63" customFormat="1" ht="18" x14ac:dyDescent="0.25">
      <c r="C42" s="64"/>
      <c r="D42" s="69"/>
      <c r="E42" s="133"/>
      <c r="F42" s="103"/>
      <c r="G42" s="103"/>
      <c r="H42" s="103"/>
      <c r="I42" s="103"/>
      <c r="J42" s="103"/>
      <c r="K42" s="145"/>
      <c r="L42" s="142"/>
      <c r="M42" s="132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25"/>
    </row>
    <row r="43" spans="1:101" s="63" customFormat="1" ht="18" x14ac:dyDescent="0.25">
      <c r="C43" s="64"/>
      <c r="D43" s="69"/>
      <c r="E43" s="133"/>
      <c r="F43" s="102"/>
      <c r="G43" s="102"/>
      <c r="H43" s="102"/>
      <c r="I43" s="102"/>
      <c r="J43" s="102"/>
      <c r="K43" s="145"/>
      <c r="L43" s="142"/>
      <c r="M43" s="132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25"/>
    </row>
    <row r="44" spans="1:101" s="63" customFormat="1" ht="15.75" x14ac:dyDescent="0.25">
      <c r="C44" s="64"/>
      <c r="D44" s="69"/>
      <c r="E44" s="133"/>
      <c r="F44" s="102"/>
      <c r="G44" s="102"/>
      <c r="H44" s="102"/>
      <c r="I44" s="134"/>
      <c r="J44" s="102"/>
      <c r="K44" s="146"/>
      <c r="L44" s="146"/>
      <c r="M44" s="146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25"/>
    </row>
    <row r="45" spans="1:101" s="63" customFormat="1" ht="18" x14ac:dyDescent="0.25">
      <c r="C45" s="64"/>
      <c r="D45" s="69"/>
      <c r="E45" s="133"/>
      <c r="F45" s="102"/>
      <c r="G45" s="102"/>
      <c r="H45" s="102"/>
      <c r="I45" s="102"/>
      <c r="J45" s="102"/>
      <c r="K45" s="147"/>
      <c r="L45" s="142"/>
      <c r="M45" s="132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25"/>
    </row>
    <row r="46" spans="1:101" s="63" customFormat="1" ht="18" x14ac:dyDescent="0.25">
      <c r="C46" s="64"/>
      <c r="D46" s="69"/>
      <c r="E46" s="133"/>
      <c r="F46" s="102"/>
      <c r="G46" s="102"/>
      <c r="H46" s="102"/>
      <c r="I46" s="102"/>
      <c r="J46" s="102"/>
      <c r="K46" s="147"/>
      <c r="L46" s="142"/>
      <c r="M46" s="132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25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47"/>
      <c r="L47" s="142"/>
      <c r="M47" s="132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25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47"/>
      <c r="L48" s="142"/>
      <c r="M48" s="132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25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47"/>
      <c r="L49" s="142"/>
      <c r="M49" s="132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25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47"/>
      <c r="L50" s="142"/>
      <c r="M50" s="132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25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47"/>
      <c r="L51" s="142"/>
      <c r="M51" s="132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25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47"/>
      <c r="L52" s="142"/>
      <c r="M52" s="132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25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47"/>
      <c r="L53" s="142"/>
      <c r="M53" s="132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25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47"/>
      <c r="L54" s="142"/>
      <c r="M54" s="132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25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47"/>
      <c r="L55" s="142"/>
      <c r="M55" s="132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25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47"/>
      <c r="L56" s="142"/>
      <c r="M56" s="132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25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47"/>
      <c r="L57" s="142"/>
      <c r="M57" s="132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25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47"/>
      <c r="L58" s="142"/>
      <c r="M58" s="132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25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47"/>
      <c r="L59" s="142"/>
      <c r="M59" s="132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25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47"/>
      <c r="L60" s="142"/>
      <c r="M60" s="132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25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47"/>
      <c r="L61" s="142"/>
      <c r="M61" s="132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25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47"/>
      <c r="L62" s="142"/>
      <c r="M62" s="132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25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47"/>
      <c r="L63" s="142"/>
      <c r="M63" s="132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25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47"/>
      <c r="L64" s="102"/>
      <c r="M64" s="132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25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47"/>
      <c r="L65" s="102"/>
      <c r="M65" s="132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25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48"/>
      <c r="L66" s="148"/>
      <c r="M66" s="148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25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25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25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25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25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25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25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25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25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25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25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25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25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25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25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25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25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25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25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25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25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25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25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25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25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25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25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25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25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25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25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25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25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25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25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25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25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25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25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25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25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25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25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25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25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25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25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25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25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25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25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25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25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25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25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25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25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25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25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25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25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25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25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25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25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25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25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25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25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25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25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25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25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25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25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25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25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25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25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25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25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25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25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25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25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25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25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25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25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25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25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25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25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25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25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25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25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25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25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25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25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25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25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25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25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25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25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25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25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25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25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25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25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25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25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25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25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25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25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25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25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25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25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25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25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25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25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25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25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25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25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25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25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25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25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25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25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25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25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25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25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25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25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25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25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25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25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25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25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25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25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25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25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25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25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25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25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25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25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25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25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25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25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25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25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25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25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25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25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25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25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25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25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25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25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25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25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25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25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25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25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25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25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25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25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25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25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25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25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25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25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25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25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25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25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25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25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25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25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25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25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25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25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25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25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25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25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25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25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25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25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25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25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25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25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25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25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25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25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25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25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25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25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25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25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25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25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25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25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25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25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25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25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25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25"/>
    </row>
  </sheetData>
  <mergeCells count="35"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80" zoomScaleNormal="80" workbookViewId="0">
      <pane xSplit="3" ySplit="4" topLeftCell="D102" activePane="bottomRight" state="frozen"/>
      <selection activeCell="C1" sqref="C1"/>
      <selection pane="topRight" activeCell="D1" sqref="D1"/>
      <selection pane="bottomLeft" activeCell="C5" sqref="C5"/>
      <selection pane="bottomRight" activeCell="I147" sqref="I147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8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72" t="s">
        <v>195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49"/>
    </row>
    <row r="2" spans="1:22" ht="35.25" customHeight="1" x14ac:dyDescent="0.25">
      <c r="A2" s="173"/>
      <c r="B2" s="175"/>
      <c r="C2" s="168" t="s">
        <v>25</v>
      </c>
      <c r="D2" s="170" t="s">
        <v>184</v>
      </c>
      <c r="E2" s="170"/>
      <c r="F2" s="168" t="s">
        <v>131</v>
      </c>
      <c r="G2" s="169" t="s">
        <v>182</v>
      </c>
      <c r="H2" s="169"/>
      <c r="I2" s="168" t="s">
        <v>131</v>
      </c>
      <c r="J2" s="169" t="s">
        <v>170</v>
      </c>
      <c r="K2" s="169"/>
      <c r="L2" s="168" t="s">
        <v>131</v>
      </c>
      <c r="M2" s="169" t="s">
        <v>20</v>
      </c>
      <c r="N2" s="169"/>
      <c r="O2" s="168" t="s">
        <v>131</v>
      </c>
      <c r="P2" s="169" t="s">
        <v>21</v>
      </c>
      <c r="Q2" s="169"/>
      <c r="R2" s="168" t="s">
        <v>131</v>
      </c>
      <c r="S2" s="1"/>
      <c r="T2" s="1"/>
      <c r="U2" s="1"/>
      <c r="V2" s="1"/>
    </row>
    <row r="3" spans="1:22" ht="38.25" customHeight="1" x14ac:dyDescent="0.25">
      <c r="A3" s="174"/>
      <c r="B3" s="174"/>
      <c r="C3" s="168"/>
      <c r="D3" s="77" t="s">
        <v>188</v>
      </c>
      <c r="E3" s="32" t="s">
        <v>194</v>
      </c>
      <c r="F3" s="168"/>
      <c r="G3" s="77" t="s">
        <v>188</v>
      </c>
      <c r="H3" s="32" t="s">
        <v>194</v>
      </c>
      <c r="I3" s="168"/>
      <c r="J3" s="77" t="s">
        <v>188</v>
      </c>
      <c r="K3" s="32" t="s">
        <v>194</v>
      </c>
      <c r="L3" s="168"/>
      <c r="M3" s="77" t="s">
        <v>188</v>
      </c>
      <c r="N3" s="32" t="s">
        <v>194</v>
      </c>
      <c r="O3" s="168"/>
      <c r="P3" s="77" t="s">
        <v>188</v>
      </c>
      <c r="Q3" s="32" t="s">
        <v>194</v>
      </c>
      <c r="R3" s="168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6">
        <v>2</v>
      </c>
      <c r="E4" s="50">
        <v>2</v>
      </c>
      <c r="F4" s="50">
        <v>3</v>
      </c>
      <c r="G4" s="86">
        <v>5</v>
      </c>
      <c r="H4" s="50">
        <v>5</v>
      </c>
      <c r="I4" s="50">
        <v>6</v>
      </c>
      <c r="J4" s="86">
        <v>5</v>
      </c>
      <c r="K4" s="50">
        <v>5</v>
      </c>
      <c r="L4" s="51">
        <f t="shared" ref="L4:R4" si="0">K4+1</f>
        <v>6</v>
      </c>
      <c r="M4" s="86">
        <v>5</v>
      </c>
      <c r="N4" s="50">
        <v>5</v>
      </c>
      <c r="O4" s="51">
        <f t="shared" si="0"/>
        <v>6</v>
      </c>
      <c r="P4" s="86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3" t="s">
        <v>130</v>
      </c>
      <c r="D5" s="94">
        <f>SUM(D6:D9)</f>
        <v>1237.9000000000001</v>
      </c>
      <c r="E5" s="94">
        <f>SUM(E6:E9)</f>
        <v>791</v>
      </c>
      <c r="F5" s="95">
        <f t="shared" ref="F5:F36" si="1">IF(D5=0," ",IF(E5/D5*100&gt;200,"св.200",E5/D5))</f>
        <v>0.63898537846352688</v>
      </c>
      <c r="G5" s="94">
        <v>726.47</v>
      </c>
      <c r="H5" s="128">
        <v>410.81</v>
      </c>
      <c r="I5" s="95">
        <f t="shared" ref="I5:I47" si="2">IF(G5=0," ",IF(H5/G5*100&gt;200,"св.200",H5/G5))</f>
        <v>0.56548790727765774</v>
      </c>
      <c r="J5" s="94"/>
      <c r="K5" s="136">
        <f>K6+K7+K8+K9</f>
        <v>1.71</v>
      </c>
      <c r="L5" s="95" t="str">
        <f t="shared" ref="L5:L35" si="3">IF(J5=0," ",IF(K5/J5*100&gt;200,"св.200",K5/J5))</f>
        <v xml:space="preserve"> </v>
      </c>
      <c r="M5" s="94">
        <v>187.47</v>
      </c>
      <c r="N5" s="94">
        <v>115.39</v>
      </c>
      <c r="O5" s="95">
        <f t="shared" ref="O5:O36" si="4">IF(M5=0," ",IF(N5/M5*100&gt;200,"св.200",N5/M5))</f>
        <v>0.61551181522376919</v>
      </c>
      <c r="P5" s="94">
        <v>323.96000000000004</v>
      </c>
      <c r="Q5" s="94">
        <v>263.08999999999997</v>
      </c>
      <c r="R5" s="95">
        <f t="shared" ref="R5:R36" si="5">IF(P5=0," ",IF(Q5/P5*100&gt;200,"св.200",Q5/P5))</f>
        <v>0.81210643289294959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7">
        <f>(G6+J6+M6+P6)</f>
        <v>945.75</v>
      </c>
      <c r="E6" s="53">
        <f>H6+K6+N6+Q6</f>
        <v>536.62</v>
      </c>
      <c r="F6" s="54">
        <f t="shared" si="1"/>
        <v>0.56740153317472908</v>
      </c>
      <c r="G6" s="87">
        <v>722.96</v>
      </c>
      <c r="H6" s="129">
        <v>405.73</v>
      </c>
      <c r="I6" s="54">
        <f t="shared" si="2"/>
        <v>0.56120670576518761</v>
      </c>
      <c r="J6" s="87"/>
      <c r="K6" s="137"/>
      <c r="L6" s="54" t="str">
        <f t="shared" si="3"/>
        <v xml:space="preserve"> </v>
      </c>
      <c r="M6" s="87">
        <v>131.47999999999999</v>
      </c>
      <c r="N6" s="53">
        <v>63.75</v>
      </c>
      <c r="O6" s="54">
        <f>IF(M6=0," ",IF(N6/M6*100&gt;200,"св.200",N6/M6))</f>
        <v>0.48486461819288107</v>
      </c>
      <c r="P6" s="87">
        <v>91.31</v>
      </c>
      <c r="Q6" s="53">
        <v>67.14</v>
      </c>
      <c r="R6" s="54">
        <f t="shared" si="5"/>
        <v>0.73529733873617342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7">
        <f>(G7+J7+M7+P7)</f>
        <v>53.58</v>
      </c>
      <c r="E7" s="53">
        <f>H7+K7+N7+Q7</f>
        <v>33.53</v>
      </c>
      <c r="F7" s="54">
        <f t="shared" si="1"/>
        <v>0.62579320642030611</v>
      </c>
      <c r="G7" s="87">
        <v>1.85</v>
      </c>
      <c r="H7" s="129">
        <v>3.42</v>
      </c>
      <c r="I7" s="54">
        <f t="shared" si="2"/>
        <v>1.8486486486486484</v>
      </c>
      <c r="J7" s="87"/>
      <c r="K7" s="137"/>
      <c r="L7" s="54" t="str">
        <f t="shared" si="3"/>
        <v xml:space="preserve"> </v>
      </c>
      <c r="M7" s="87">
        <v>15.55</v>
      </c>
      <c r="N7" s="53">
        <v>15.27</v>
      </c>
      <c r="O7" s="54">
        <f>IF(M7=0," ",IF(N7/M7*100&gt;200,"св.200",N7/M7))</f>
        <v>0.98199356913183278</v>
      </c>
      <c r="P7" s="87">
        <v>36.18</v>
      </c>
      <c r="Q7" s="53">
        <v>14.84</v>
      </c>
      <c r="R7" s="54">
        <f t="shared" si="5"/>
        <v>0.41017136539524601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7">
        <f>(G8+J8+M8+P8)</f>
        <v>128.32</v>
      </c>
      <c r="E8" s="53">
        <f>H8+K8+N8+Q8</f>
        <v>118.5</v>
      </c>
      <c r="F8" s="54">
        <f t="shared" si="1"/>
        <v>0.92347256857855364</v>
      </c>
      <c r="G8" s="87">
        <v>0.28000000000000003</v>
      </c>
      <c r="H8" s="129">
        <v>0.28000000000000003</v>
      </c>
      <c r="I8" s="54">
        <f t="shared" si="2"/>
        <v>1</v>
      </c>
      <c r="J8" s="87"/>
      <c r="K8" s="137">
        <v>1.71</v>
      </c>
      <c r="L8" s="54" t="str">
        <f t="shared" si="3"/>
        <v xml:space="preserve"> </v>
      </c>
      <c r="M8" s="87">
        <v>36.4</v>
      </c>
      <c r="N8" s="53">
        <v>33.18</v>
      </c>
      <c r="O8" s="54">
        <f>IF(M8=0," ",IF(N8/M8*100&gt;200,"св.200",N8/M8))</f>
        <v>0.91153846153846152</v>
      </c>
      <c r="P8" s="87">
        <v>91.64</v>
      </c>
      <c r="Q8" s="53">
        <v>83.33</v>
      </c>
      <c r="R8" s="54">
        <f t="shared" si="5"/>
        <v>0.90931907463989525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7">
        <f>(G9+J9+M9+P9)</f>
        <v>110.25</v>
      </c>
      <c r="E9" s="53">
        <f>H9+K9+N9+Q9</f>
        <v>102.35</v>
      </c>
      <c r="F9" s="54">
        <f t="shared" si="1"/>
        <v>0.92834467120181396</v>
      </c>
      <c r="G9" s="87">
        <v>1.38</v>
      </c>
      <c r="H9" s="129">
        <v>1.38</v>
      </c>
      <c r="I9" s="54">
        <f t="shared" si="2"/>
        <v>1</v>
      </c>
      <c r="J9" s="87"/>
      <c r="K9" s="137"/>
      <c r="L9" s="54" t="str">
        <f t="shared" si="3"/>
        <v xml:space="preserve"> </v>
      </c>
      <c r="M9" s="87">
        <v>4.04</v>
      </c>
      <c r="N9" s="53">
        <v>3.19</v>
      </c>
      <c r="O9" s="54">
        <f>IF(M9=0," ",IF(N9/M9*100&gt;200,"св.200",N9/M9))</f>
        <v>0.78960396039603964</v>
      </c>
      <c r="P9" s="87">
        <v>104.83</v>
      </c>
      <c r="Q9" s="53">
        <v>97.78</v>
      </c>
      <c r="R9" s="54">
        <f t="shared" si="5"/>
        <v>0.93274825908613945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3" t="s">
        <v>126</v>
      </c>
      <c r="D10" s="94">
        <f>SUM(D11:D16)</f>
        <v>2685.8</v>
      </c>
      <c r="E10" s="94">
        <f>SUM(E11:E16)</f>
        <v>2486.44</v>
      </c>
      <c r="F10" s="95">
        <f t="shared" si="1"/>
        <v>0.9257725817261151</v>
      </c>
      <c r="G10" s="94">
        <v>547.4799999999999</v>
      </c>
      <c r="H10" s="128">
        <v>607.29999999999995</v>
      </c>
      <c r="I10" s="95">
        <f t="shared" si="2"/>
        <v>1.1092642653612919</v>
      </c>
      <c r="J10" s="94">
        <v>4.8600000000000003</v>
      </c>
      <c r="K10" s="136">
        <f>K16</f>
        <v>9.7100000000000009</v>
      </c>
      <c r="L10" s="95">
        <f t="shared" si="3"/>
        <v>1.9979423868312758</v>
      </c>
      <c r="M10" s="94">
        <v>580.72</v>
      </c>
      <c r="N10" s="94">
        <v>478.13</v>
      </c>
      <c r="O10" s="95">
        <f t="shared" si="4"/>
        <v>0.82333999173439865</v>
      </c>
      <c r="P10" s="94">
        <v>1552.7399999999998</v>
      </c>
      <c r="Q10" s="94">
        <v>1391.3</v>
      </c>
      <c r="R10" s="95">
        <f t="shared" si="5"/>
        <v>0.89602895526617476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7">
        <f t="shared" ref="D11:D16" si="6">(G11+J11+M11+P11)</f>
        <v>333.03</v>
      </c>
      <c r="E11" s="53">
        <f t="shared" ref="E11:E16" si="7">H11+K11+N11+Q11</f>
        <v>300.36</v>
      </c>
      <c r="F11" s="54">
        <f t="shared" si="1"/>
        <v>0.90190072966399437</v>
      </c>
      <c r="G11" s="87">
        <v>3.88</v>
      </c>
      <c r="H11" s="129">
        <v>6.44</v>
      </c>
      <c r="I11" s="54">
        <f t="shared" si="2"/>
        <v>1.6597938144329898</v>
      </c>
      <c r="J11" s="87"/>
      <c r="K11" s="137"/>
      <c r="L11" s="54" t="str">
        <f t="shared" si="3"/>
        <v xml:space="preserve"> </v>
      </c>
      <c r="M11" s="87">
        <v>141.43</v>
      </c>
      <c r="N11" s="53">
        <v>124.8</v>
      </c>
      <c r="O11" s="54">
        <f t="shared" si="4"/>
        <v>0.8824153291380894</v>
      </c>
      <c r="P11" s="87">
        <v>187.72</v>
      </c>
      <c r="Q11" s="53">
        <v>169.12</v>
      </c>
      <c r="R11" s="54">
        <f t="shared" si="5"/>
        <v>0.90091625825697852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7">
        <f t="shared" si="6"/>
        <v>689.42</v>
      </c>
      <c r="E12" s="53">
        <f t="shared" si="7"/>
        <v>684.81999999999994</v>
      </c>
      <c r="F12" s="54">
        <f t="shared" si="1"/>
        <v>0.99332772475414111</v>
      </c>
      <c r="G12" s="87">
        <v>506.9</v>
      </c>
      <c r="H12" s="129">
        <v>538.91999999999996</v>
      </c>
      <c r="I12" s="54">
        <f>IF(G12=0," ",IF(H12/G12*100&gt;200,"св.200",H12/G12))</f>
        <v>1.0631682777668179</v>
      </c>
      <c r="J12" s="87"/>
      <c r="K12" s="137"/>
      <c r="L12" s="54" t="str">
        <f t="shared" si="3"/>
        <v xml:space="preserve"> </v>
      </c>
      <c r="M12" s="87">
        <v>79.849999999999994</v>
      </c>
      <c r="N12" s="53">
        <v>64.78</v>
      </c>
      <c r="O12" s="54">
        <f t="shared" si="4"/>
        <v>0.81127113337507839</v>
      </c>
      <c r="P12" s="87">
        <v>102.67</v>
      </c>
      <c r="Q12" s="53">
        <v>81.12</v>
      </c>
      <c r="R12" s="54">
        <f t="shared" si="5"/>
        <v>0.79010421739553915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7">
        <f t="shared" si="6"/>
        <v>386.7</v>
      </c>
      <c r="E13" s="53">
        <f t="shared" si="7"/>
        <v>358.09</v>
      </c>
      <c r="F13" s="54">
        <f t="shared" si="1"/>
        <v>0.92601499870700799</v>
      </c>
      <c r="G13" s="87">
        <v>33.65</v>
      </c>
      <c r="H13" s="129">
        <v>52.78</v>
      </c>
      <c r="I13" s="54">
        <f t="shared" si="2"/>
        <v>1.5684992570579497</v>
      </c>
      <c r="J13" s="87"/>
      <c r="K13" s="137"/>
      <c r="L13" s="54" t="str">
        <f t="shared" si="3"/>
        <v xml:space="preserve"> </v>
      </c>
      <c r="M13" s="87">
        <v>252.07</v>
      </c>
      <c r="N13" s="53">
        <v>223.48</v>
      </c>
      <c r="O13" s="54">
        <f t="shared" si="4"/>
        <v>0.88657912484627288</v>
      </c>
      <c r="P13" s="87">
        <v>100.98</v>
      </c>
      <c r="Q13" s="53">
        <v>81.83</v>
      </c>
      <c r="R13" s="54">
        <f t="shared" si="5"/>
        <v>0.81035848682907496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7">
        <f t="shared" si="6"/>
        <v>339.71000000000004</v>
      </c>
      <c r="E14" s="53">
        <f t="shared" si="7"/>
        <v>288.66000000000003</v>
      </c>
      <c r="F14" s="54">
        <f t="shared" si="1"/>
        <v>0.84972476524094076</v>
      </c>
      <c r="G14" s="87">
        <v>1.29</v>
      </c>
      <c r="H14" s="129">
        <v>3.83</v>
      </c>
      <c r="I14" s="54" t="str">
        <f t="shared" si="2"/>
        <v>св.200</v>
      </c>
      <c r="J14" s="87"/>
      <c r="K14" s="137"/>
      <c r="L14" s="54" t="str">
        <f t="shared" si="3"/>
        <v xml:space="preserve"> </v>
      </c>
      <c r="M14" s="87">
        <v>32.450000000000003</v>
      </c>
      <c r="N14" s="53">
        <v>19.61</v>
      </c>
      <c r="O14" s="54">
        <f t="shared" si="4"/>
        <v>0.60431432973805843</v>
      </c>
      <c r="P14" s="87">
        <v>305.97000000000003</v>
      </c>
      <c r="Q14" s="53">
        <v>265.22000000000003</v>
      </c>
      <c r="R14" s="54">
        <f t="shared" si="5"/>
        <v>0.86681700820341867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7">
        <f t="shared" si="6"/>
        <v>161.56</v>
      </c>
      <c r="E15" s="53">
        <f t="shared" si="7"/>
        <v>142.67000000000002</v>
      </c>
      <c r="F15" s="54">
        <f t="shared" si="1"/>
        <v>0.88307749442931427</v>
      </c>
      <c r="G15" s="87">
        <v>0.18</v>
      </c>
      <c r="H15" s="129">
        <v>0.69</v>
      </c>
      <c r="I15" s="54" t="str">
        <f t="shared" si="2"/>
        <v>св.200</v>
      </c>
      <c r="J15" s="87"/>
      <c r="K15" s="137"/>
      <c r="L15" s="54" t="str">
        <f t="shared" si="3"/>
        <v xml:space="preserve"> </v>
      </c>
      <c r="M15" s="87">
        <v>15.3</v>
      </c>
      <c r="N15" s="53">
        <v>12.37</v>
      </c>
      <c r="O15" s="54">
        <f t="shared" si="4"/>
        <v>0.80849673202614369</v>
      </c>
      <c r="P15" s="87">
        <v>146.08000000000001</v>
      </c>
      <c r="Q15" s="53">
        <v>129.61000000000001</v>
      </c>
      <c r="R15" s="54">
        <f t="shared" si="5"/>
        <v>0.88725355969331876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7">
        <f t="shared" si="6"/>
        <v>775.38000000000011</v>
      </c>
      <c r="E16" s="53">
        <f t="shared" si="7"/>
        <v>711.84</v>
      </c>
      <c r="F16" s="54">
        <f t="shared" si="1"/>
        <v>0.91805308364930738</v>
      </c>
      <c r="G16" s="87">
        <v>1.58</v>
      </c>
      <c r="H16" s="129">
        <v>4.6399999999999997</v>
      </c>
      <c r="I16" s="54" t="str">
        <f t="shared" si="2"/>
        <v>св.200</v>
      </c>
      <c r="J16" s="87">
        <v>4.8600000000000003</v>
      </c>
      <c r="K16" s="137">
        <v>9.7100000000000009</v>
      </c>
      <c r="L16" s="54">
        <f>IF(J16=0," ",IF(K16/J16*100&gt;200,"св.200",K16/J16))</f>
        <v>1.9979423868312758</v>
      </c>
      <c r="M16" s="87">
        <v>59.62</v>
      </c>
      <c r="N16" s="53">
        <v>33.090000000000003</v>
      </c>
      <c r="O16" s="54">
        <f t="shared" si="4"/>
        <v>0.55501509560550155</v>
      </c>
      <c r="P16" s="87">
        <v>709.32</v>
      </c>
      <c r="Q16" s="53">
        <v>664.4</v>
      </c>
      <c r="R16" s="54">
        <f t="shared" si="5"/>
        <v>0.93667174195003655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3" t="s">
        <v>120</v>
      </c>
      <c r="D17" s="94">
        <f>SUM(D18:D22)</f>
        <v>4701.03</v>
      </c>
      <c r="E17" s="94">
        <f>SUM(E18:E22)</f>
        <v>3050.65</v>
      </c>
      <c r="F17" s="95">
        <f t="shared" si="1"/>
        <v>0.64893225527171705</v>
      </c>
      <c r="G17" s="94">
        <v>743.55000000000007</v>
      </c>
      <c r="H17" s="128">
        <v>512.35</v>
      </c>
      <c r="I17" s="95">
        <f t="shared" si="2"/>
        <v>0.68905924282159903</v>
      </c>
      <c r="J17" s="94">
        <v>1.25</v>
      </c>
      <c r="K17" s="136">
        <f>SUM(K18:K22)</f>
        <v>35.65</v>
      </c>
      <c r="L17" s="95" t="str">
        <f t="shared" si="3"/>
        <v>св.200</v>
      </c>
      <c r="M17" s="94">
        <v>1796.83</v>
      </c>
      <c r="N17" s="94">
        <v>811.79</v>
      </c>
      <c r="O17" s="95">
        <f t="shared" si="4"/>
        <v>0.45179009700416844</v>
      </c>
      <c r="P17" s="94">
        <v>2159.4</v>
      </c>
      <c r="Q17" s="94">
        <v>1690.86</v>
      </c>
      <c r="R17" s="95">
        <f t="shared" si="5"/>
        <v>0.78302306196165594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7">
        <f>(G18+J18+M18+P18)</f>
        <v>1702.2600000000002</v>
      </c>
      <c r="E18" s="53">
        <f>H18+K18+N18+Q18</f>
        <v>1111.4000000000001</v>
      </c>
      <c r="F18" s="54">
        <f t="shared" si="1"/>
        <v>0.65289673727867659</v>
      </c>
      <c r="G18" s="87">
        <v>579.79</v>
      </c>
      <c r="H18" s="129">
        <v>339.61</v>
      </c>
      <c r="I18" s="54">
        <f t="shared" si="2"/>
        <v>0.58574656341089026</v>
      </c>
      <c r="J18" s="87">
        <v>1.23</v>
      </c>
      <c r="K18" s="137">
        <v>0.41</v>
      </c>
      <c r="L18" s="54">
        <f t="shared" si="3"/>
        <v>0.33333333333333331</v>
      </c>
      <c r="M18" s="87">
        <v>558.07000000000005</v>
      </c>
      <c r="N18" s="53">
        <v>302.37</v>
      </c>
      <c r="O18" s="54">
        <f t="shared" si="4"/>
        <v>0.54181375096314077</v>
      </c>
      <c r="P18" s="87">
        <v>563.16999999999996</v>
      </c>
      <c r="Q18" s="53">
        <v>469.01</v>
      </c>
      <c r="R18" s="54">
        <f t="shared" si="5"/>
        <v>0.83280359394143866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7">
        <f>(G19+J19+M19+P19)</f>
        <v>1601.3600000000001</v>
      </c>
      <c r="E19" s="53">
        <f>H19+K19+N19+Q19</f>
        <v>720.41000000000008</v>
      </c>
      <c r="F19" s="54">
        <f t="shared" si="1"/>
        <v>0.44987385722136186</v>
      </c>
      <c r="G19" s="87">
        <v>149.66</v>
      </c>
      <c r="H19" s="129">
        <v>158.21</v>
      </c>
      <c r="I19" s="54">
        <f t="shared" si="2"/>
        <v>1.0571294935186424</v>
      </c>
      <c r="J19" s="87"/>
      <c r="K19" s="137">
        <v>24.43</v>
      </c>
      <c r="L19" s="54" t="str">
        <f t="shared" si="3"/>
        <v xml:space="preserve"> </v>
      </c>
      <c r="M19" s="87">
        <v>1058.42</v>
      </c>
      <c r="N19" s="53">
        <v>340.54</v>
      </c>
      <c r="O19" s="54">
        <f t="shared" si="4"/>
        <v>0.32174373122201017</v>
      </c>
      <c r="P19" s="87">
        <v>393.28</v>
      </c>
      <c r="Q19" s="53">
        <v>197.23</v>
      </c>
      <c r="R19" s="54">
        <f t="shared" si="5"/>
        <v>0.50150020341741253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7">
        <f>(G20+J20+M20+P20)</f>
        <v>607.91</v>
      </c>
      <c r="E20" s="53">
        <f>H20+K20+N20+Q20</f>
        <v>521.85</v>
      </c>
      <c r="F20" s="54">
        <f t="shared" si="1"/>
        <v>0.85843299172574894</v>
      </c>
      <c r="G20" s="87">
        <v>7.56</v>
      </c>
      <c r="H20" s="129">
        <v>5.2</v>
      </c>
      <c r="I20" s="54">
        <f t="shared" si="2"/>
        <v>0.6878306878306879</v>
      </c>
      <c r="J20" s="87"/>
      <c r="K20" s="137">
        <v>10.79</v>
      </c>
      <c r="L20" s="54" t="str">
        <f t="shared" si="3"/>
        <v xml:space="preserve"> </v>
      </c>
      <c r="M20" s="87">
        <v>102.05</v>
      </c>
      <c r="N20" s="53">
        <v>98.89</v>
      </c>
      <c r="O20" s="54">
        <f t="shared" si="4"/>
        <v>0.96903478686918176</v>
      </c>
      <c r="P20" s="87">
        <v>498.3</v>
      </c>
      <c r="Q20" s="53">
        <v>406.97</v>
      </c>
      <c r="R20" s="54">
        <f t="shared" si="5"/>
        <v>0.81671683724663857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7">
        <f>(G21+J21+M21+P21)</f>
        <v>458.84</v>
      </c>
      <c r="E21" s="53">
        <f>H21+K21+N21+Q21</f>
        <v>409.37</v>
      </c>
      <c r="F21" s="54">
        <f t="shared" si="1"/>
        <v>0.89218463952576066</v>
      </c>
      <c r="G21" s="87">
        <v>6.46</v>
      </c>
      <c r="H21" s="129">
        <v>6.37</v>
      </c>
      <c r="I21" s="54">
        <f t="shared" si="2"/>
        <v>0.98606811145510842</v>
      </c>
      <c r="J21" s="87">
        <v>0.02</v>
      </c>
      <c r="K21" s="137">
        <v>0.02</v>
      </c>
      <c r="L21" s="54">
        <f t="shared" si="3"/>
        <v>1</v>
      </c>
      <c r="M21" s="87">
        <v>6.1</v>
      </c>
      <c r="N21" s="53">
        <v>4.83</v>
      </c>
      <c r="O21" s="54">
        <f t="shared" si="4"/>
        <v>0.79180327868852463</v>
      </c>
      <c r="P21" s="87">
        <v>446.26</v>
      </c>
      <c r="Q21" s="53">
        <v>398.15</v>
      </c>
      <c r="R21" s="54">
        <f t="shared" si="5"/>
        <v>0.8921928920360328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7">
        <f>(G22+J22+M22+P22)</f>
        <v>330.65999999999997</v>
      </c>
      <c r="E22" s="53">
        <f>H22+K22+N22+Q22</f>
        <v>287.62</v>
      </c>
      <c r="F22" s="54">
        <f t="shared" si="1"/>
        <v>0.86983608540494772</v>
      </c>
      <c r="G22" s="87">
        <v>0.08</v>
      </c>
      <c r="H22" s="129">
        <v>2.96</v>
      </c>
      <c r="I22" s="54" t="str">
        <f t="shared" si="2"/>
        <v>св.200</v>
      </c>
      <c r="J22" s="87"/>
      <c r="K22" s="137"/>
      <c r="L22" s="54" t="str">
        <f t="shared" si="3"/>
        <v xml:space="preserve"> </v>
      </c>
      <c r="M22" s="87">
        <v>72.19</v>
      </c>
      <c r="N22" s="53">
        <v>65.16</v>
      </c>
      <c r="O22" s="54">
        <f t="shared" si="4"/>
        <v>0.90261809114835845</v>
      </c>
      <c r="P22" s="87">
        <v>258.39</v>
      </c>
      <c r="Q22" s="53">
        <v>219.5</v>
      </c>
      <c r="R22" s="54">
        <f t="shared" si="5"/>
        <v>0.84949107937613688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3" t="s">
        <v>148</v>
      </c>
      <c r="D23" s="94">
        <f>SUM(D24:D28)</f>
        <v>5201.66</v>
      </c>
      <c r="E23" s="94">
        <f>SUM(E24:E28)</f>
        <v>5201.04</v>
      </c>
      <c r="F23" s="95">
        <f t="shared" si="1"/>
        <v>0.99988080728075268</v>
      </c>
      <c r="G23" s="94">
        <v>1425.46</v>
      </c>
      <c r="H23" s="128">
        <v>1671.6499999999999</v>
      </c>
      <c r="I23" s="95">
        <f t="shared" si="2"/>
        <v>1.1727091605516815</v>
      </c>
      <c r="J23" s="94"/>
      <c r="K23" s="136">
        <f>K24+K26+K25+K27+K28</f>
        <v>27.43</v>
      </c>
      <c r="L23" s="95" t="str">
        <f t="shared" si="3"/>
        <v xml:space="preserve"> </v>
      </c>
      <c r="M23" s="94">
        <v>1373.92</v>
      </c>
      <c r="N23" s="94">
        <v>1145.03</v>
      </c>
      <c r="O23" s="95">
        <f t="shared" si="4"/>
        <v>0.83340369162687777</v>
      </c>
      <c r="P23" s="94">
        <v>2402.2799999999997</v>
      </c>
      <c r="Q23" s="94">
        <v>2356.9299999999998</v>
      </c>
      <c r="R23" s="95">
        <f t="shared" si="5"/>
        <v>0.98112210067102923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7">
        <f>(G24+J24+M24+P24)</f>
        <v>2633.76</v>
      </c>
      <c r="E24" s="53">
        <f>H24+K24+N24+Q24</f>
        <v>2555.85</v>
      </c>
      <c r="F24" s="54">
        <f t="shared" si="1"/>
        <v>0.97041871696737736</v>
      </c>
      <c r="G24" s="87">
        <v>1412.31</v>
      </c>
      <c r="H24" s="129">
        <v>1650.53</v>
      </c>
      <c r="I24" s="54">
        <f t="shared" si="2"/>
        <v>1.1686740163278602</v>
      </c>
      <c r="J24" s="87"/>
      <c r="K24" s="137"/>
      <c r="L24" s="54" t="str">
        <f t="shared" si="3"/>
        <v xml:space="preserve"> </v>
      </c>
      <c r="M24" s="87">
        <v>878.73</v>
      </c>
      <c r="N24" s="53">
        <v>677.66</v>
      </c>
      <c r="O24" s="54">
        <f t="shared" si="4"/>
        <v>0.77118113641277752</v>
      </c>
      <c r="P24" s="87">
        <v>342.72</v>
      </c>
      <c r="Q24" s="53">
        <v>227.66</v>
      </c>
      <c r="R24" s="54">
        <f t="shared" si="5"/>
        <v>0.66427404295051351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7">
        <f>(G25+J25+M25+P25)</f>
        <v>991.88999999999987</v>
      </c>
      <c r="E25" s="53">
        <f>H25+K25+N25+Q25</f>
        <v>1202.83</v>
      </c>
      <c r="F25" s="54">
        <f t="shared" si="1"/>
        <v>1.2126647108046256</v>
      </c>
      <c r="G25" s="87">
        <v>9.17</v>
      </c>
      <c r="H25" s="129">
        <v>16.89</v>
      </c>
      <c r="I25" s="54">
        <f t="shared" si="2"/>
        <v>1.8418756815703381</v>
      </c>
      <c r="J25" s="87"/>
      <c r="K25" s="137"/>
      <c r="L25" s="54" t="str">
        <f>IF(K25=0," ",IF(K25/J25*100&gt;200,"св.200",K25/J25))</f>
        <v xml:space="preserve"> </v>
      </c>
      <c r="M25" s="87">
        <v>208.92</v>
      </c>
      <c r="N25" s="53">
        <v>195.59</v>
      </c>
      <c r="O25" s="54">
        <f t="shared" si="4"/>
        <v>0.93619567298487472</v>
      </c>
      <c r="P25" s="87">
        <v>773.8</v>
      </c>
      <c r="Q25" s="53">
        <v>990.35</v>
      </c>
      <c r="R25" s="54">
        <f t="shared" si="5"/>
        <v>1.2798526751098476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7">
        <f>(G26+J26+M26+P26)</f>
        <v>362.22999999999996</v>
      </c>
      <c r="E26" s="53">
        <f>H26+K26+N26+Q26</f>
        <v>339.93</v>
      </c>
      <c r="F26" s="54">
        <f t="shared" si="1"/>
        <v>0.93843690472903973</v>
      </c>
      <c r="G26" s="87">
        <v>0.52</v>
      </c>
      <c r="H26" s="129">
        <v>2.36</v>
      </c>
      <c r="I26" s="54" t="str">
        <f t="shared" si="2"/>
        <v>св.200</v>
      </c>
      <c r="J26" s="87"/>
      <c r="K26" s="137"/>
      <c r="L26" s="54" t="str">
        <f t="shared" si="3"/>
        <v xml:space="preserve"> </v>
      </c>
      <c r="M26" s="87">
        <v>7.56</v>
      </c>
      <c r="N26" s="53">
        <v>7.31</v>
      </c>
      <c r="O26" s="54">
        <f t="shared" si="4"/>
        <v>0.96693121693121697</v>
      </c>
      <c r="P26" s="87">
        <v>354.15</v>
      </c>
      <c r="Q26" s="53">
        <v>330.26</v>
      </c>
      <c r="R26" s="54">
        <f t="shared" si="5"/>
        <v>0.93254270789213611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7">
        <f>(G27+J27+M27+P27)</f>
        <v>709.62</v>
      </c>
      <c r="E27" s="53">
        <f>H27+K27+N27+Q27</f>
        <v>676.5</v>
      </c>
      <c r="F27" s="54">
        <f t="shared" si="1"/>
        <v>0.95332713283165638</v>
      </c>
      <c r="G27" s="87">
        <v>1.24</v>
      </c>
      <c r="H27" s="129">
        <v>0.06</v>
      </c>
      <c r="I27" s="54">
        <f t="shared" si="2"/>
        <v>4.8387096774193547E-2</v>
      </c>
      <c r="J27" s="87"/>
      <c r="K27" s="137"/>
      <c r="L27" s="54" t="str">
        <f t="shared" si="3"/>
        <v xml:space="preserve"> </v>
      </c>
      <c r="M27" s="87">
        <v>187.87</v>
      </c>
      <c r="N27" s="53">
        <v>181.25</v>
      </c>
      <c r="O27" s="54">
        <f t="shared" si="4"/>
        <v>0.96476286794059718</v>
      </c>
      <c r="P27" s="87">
        <v>520.51</v>
      </c>
      <c r="Q27" s="53">
        <v>495.19</v>
      </c>
      <c r="R27" s="54">
        <f t="shared" si="5"/>
        <v>0.95135540143320974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7">
        <f>(G28+J28+M28+P28)</f>
        <v>504.16</v>
      </c>
      <c r="E28" s="53">
        <f>H28+K28+N28+Q28</f>
        <v>425.93</v>
      </c>
      <c r="F28" s="54">
        <f t="shared" si="1"/>
        <v>0.84483100602983174</v>
      </c>
      <c r="G28" s="87">
        <v>2.2200000000000002</v>
      </c>
      <c r="H28" s="129">
        <v>1.81</v>
      </c>
      <c r="I28" s="54">
        <f t="shared" si="2"/>
        <v>0.81531531531531531</v>
      </c>
      <c r="J28" s="87"/>
      <c r="K28" s="137">
        <v>27.43</v>
      </c>
      <c r="L28" s="54" t="str">
        <f t="shared" si="3"/>
        <v xml:space="preserve"> </v>
      </c>
      <c r="M28" s="87">
        <v>90.84</v>
      </c>
      <c r="N28" s="53">
        <v>83.22</v>
      </c>
      <c r="O28" s="54">
        <f t="shared" si="4"/>
        <v>0.91611624834874505</v>
      </c>
      <c r="P28" s="87">
        <v>411.1</v>
      </c>
      <c r="Q28" s="53">
        <v>313.47000000000003</v>
      </c>
      <c r="R28" s="54">
        <f t="shared" si="5"/>
        <v>0.76251520311359766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3" t="s">
        <v>111</v>
      </c>
      <c r="D29" s="94">
        <f t="shared" ref="D29" si="8">SUM(D30:D40)</f>
        <v>19353.439999999999</v>
      </c>
      <c r="E29" s="94">
        <f t="shared" ref="E29" si="9">SUM(E30:E40)</f>
        <v>16083.960000000001</v>
      </c>
      <c r="F29" s="94">
        <f t="shared" ref="F29:I29" si="10">SUM(F30:F40)</f>
        <v>9.070724201034281</v>
      </c>
      <c r="G29" s="94">
        <v>546.85</v>
      </c>
      <c r="H29" s="128">
        <v>680.97</v>
      </c>
      <c r="I29" s="94">
        <f t="shared" si="10"/>
        <v>9.5501133200577435</v>
      </c>
      <c r="J29" s="94">
        <v>1.26</v>
      </c>
      <c r="K29" s="136">
        <f>SUM(K30:K40)</f>
        <v>11.44</v>
      </c>
      <c r="L29" s="95" t="str">
        <f t="shared" si="3"/>
        <v>св.200</v>
      </c>
      <c r="M29" s="94">
        <v>3575.92</v>
      </c>
      <c r="N29" s="94">
        <v>2812.37</v>
      </c>
      <c r="O29" s="95">
        <f t="shared" si="4"/>
        <v>0.7864745296315353</v>
      </c>
      <c r="P29" s="94">
        <v>15229.41</v>
      </c>
      <c r="Q29" s="94">
        <v>12579.18</v>
      </c>
      <c r="R29" s="95">
        <f t="shared" si="5"/>
        <v>0.82597946998603367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7">
        <f t="shared" ref="D30:D40" si="11">(G30+J30+M30+P30)</f>
        <v>756.41000000000008</v>
      </c>
      <c r="E30" s="53">
        <f>H30+K30+N30+Q30</f>
        <v>592.91000000000008</v>
      </c>
      <c r="F30" s="54">
        <f t="shared" si="1"/>
        <v>0.78384738435504553</v>
      </c>
      <c r="G30" s="87">
        <v>8.23</v>
      </c>
      <c r="H30" s="129">
        <v>7.32</v>
      </c>
      <c r="I30" s="54">
        <f t="shared" si="2"/>
        <v>0.88942891859052242</v>
      </c>
      <c r="J30" s="87"/>
      <c r="K30" s="137">
        <v>9.11</v>
      </c>
      <c r="L30" s="54" t="str">
        <f t="shared" si="3"/>
        <v xml:space="preserve"> </v>
      </c>
      <c r="M30" s="87">
        <v>125.11</v>
      </c>
      <c r="N30" s="53">
        <v>88.07</v>
      </c>
      <c r="O30" s="54">
        <f t="shared" si="4"/>
        <v>0.70394053233154819</v>
      </c>
      <c r="P30" s="87">
        <v>623.07000000000005</v>
      </c>
      <c r="Q30" s="53">
        <v>488.41</v>
      </c>
      <c r="R30" s="54">
        <f t="shared" si="5"/>
        <v>0.78387661097468986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7">
        <f t="shared" si="11"/>
        <v>1830.06</v>
      </c>
      <c r="E31" s="53">
        <f t="shared" ref="E31:E40" si="12">H31+K31+N31+Q31</f>
        <v>1268.3599999999999</v>
      </c>
      <c r="F31" s="54">
        <f t="shared" si="1"/>
        <v>0.69307017256264813</v>
      </c>
      <c r="G31" s="87">
        <v>58.16</v>
      </c>
      <c r="H31" s="129">
        <v>56.15</v>
      </c>
      <c r="I31" s="54">
        <f t="shared" si="2"/>
        <v>0.96544016506189823</v>
      </c>
      <c r="J31" s="87"/>
      <c r="K31" s="137"/>
      <c r="L31" s="54" t="str">
        <f t="shared" si="3"/>
        <v xml:space="preserve"> </v>
      </c>
      <c r="M31" s="87">
        <v>224.4</v>
      </c>
      <c r="N31" s="53">
        <v>148.44999999999999</v>
      </c>
      <c r="O31" s="54">
        <f t="shared" si="4"/>
        <v>0.66154188948306591</v>
      </c>
      <c r="P31" s="87">
        <v>1547.5</v>
      </c>
      <c r="Q31" s="53">
        <v>1063.76</v>
      </c>
      <c r="R31" s="54">
        <f t="shared" si="5"/>
        <v>0.68740549273021001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7">
        <f t="shared" si="11"/>
        <v>927.54</v>
      </c>
      <c r="E32" s="53">
        <f t="shared" si="12"/>
        <v>773.03</v>
      </c>
      <c r="F32" s="54">
        <f t="shared" si="1"/>
        <v>0.83341958298294416</v>
      </c>
      <c r="G32" s="87">
        <v>125.41</v>
      </c>
      <c r="H32" s="129">
        <v>128.5</v>
      </c>
      <c r="I32" s="54">
        <f t="shared" si="2"/>
        <v>1.0246391834781916</v>
      </c>
      <c r="J32" s="87"/>
      <c r="K32" s="137"/>
      <c r="L32" s="54" t="str">
        <f t="shared" si="3"/>
        <v xml:space="preserve"> </v>
      </c>
      <c r="M32" s="87">
        <v>227.11</v>
      </c>
      <c r="N32" s="53">
        <v>175.06</v>
      </c>
      <c r="O32" s="54">
        <f t="shared" si="4"/>
        <v>0.77081590418739809</v>
      </c>
      <c r="P32" s="87">
        <v>575.02</v>
      </c>
      <c r="Q32" s="53">
        <v>469.47</v>
      </c>
      <c r="R32" s="54">
        <f t="shared" si="5"/>
        <v>0.81644116726374738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7">
        <f t="shared" si="11"/>
        <v>1366.6799999999998</v>
      </c>
      <c r="E33" s="53">
        <f t="shared" si="12"/>
        <v>1172.81</v>
      </c>
      <c r="F33" s="54">
        <f t="shared" si="1"/>
        <v>0.85814528638744991</v>
      </c>
      <c r="G33" s="87">
        <v>47.84</v>
      </c>
      <c r="H33" s="129">
        <v>91.16</v>
      </c>
      <c r="I33" s="54">
        <f t="shared" si="2"/>
        <v>1.9055183946488292</v>
      </c>
      <c r="J33" s="87"/>
      <c r="K33" s="137"/>
      <c r="L33" s="54" t="str">
        <f>IF(J33=0," ",IF(K33/J33*100&gt;200,"св.200",K33/J33))</f>
        <v xml:space="preserve"> </v>
      </c>
      <c r="M33" s="87">
        <v>420.91</v>
      </c>
      <c r="N33" s="53">
        <v>372.22</v>
      </c>
      <c r="O33" s="54">
        <f t="shared" si="4"/>
        <v>0.88432206409921366</v>
      </c>
      <c r="P33" s="87">
        <v>897.93</v>
      </c>
      <c r="Q33" s="53">
        <v>709.43</v>
      </c>
      <c r="R33" s="54">
        <f t="shared" si="5"/>
        <v>0.79007272281803698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7">
        <f t="shared" si="11"/>
        <v>2673</v>
      </c>
      <c r="E34" s="53">
        <f t="shared" si="12"/>
        <v>1790.04</v>
      </c>
      <c r="F34" s="54">
        <f t="shared" si="1"/>
        <v>0.66967452300785635</v>
      </c>
      <c r="G34" s="87">
        <v>41.13</v>
      </c>
      <c r="H34" s="129">
        <v>42.87</v>
      </c>
      <c r="I34" s="54">
        <f t="shared" si="2"/>
        <v>1.0423048869438365</v>
      </c>
      <c r="J34" s="87">
        <v>0.36</v>
      </c>
      <c r="K34" s="137">
        <v>0.78</v>
      </c>
      <c r="L34" s="54" t="str">
        <f t="shared" si="3"/>
        <v>св.200</v>
      </c>
      <c r="M34" s="87">
        <v>657.67</v>
      </c>
      <c r="N34" s="53">
        <v>454.76</v>
      </c>
      <c r="O34" s="54">
        <f t="shared" si="4"/>
        <v>0.69147140663250573</v>
      </c>
      <c r="P34" s="87">
        <v>1973.84</v>
      </c>
      <c r="Q34" s="53">
        <v>1291.6300000000001</v>
      </c>
      <c r="R34" s="54">
        <f t="shared" si="5"/>
        <v>0.65437421472865087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7">
        <f t="shared" si="11"/>
        <v>1816.66</v>
      </c>
      <c r="E35" s="53">
        <f t="shared" si="12"/>
        <v>1394.12</v>
      </c>
      <c r="F35" s="54">
        <f t="shared" si="1"/>
        <v>0.76740832076447973</v>
      </c>
      <c r="G35" s="87">
        <v>6.31</v>
      </c>
      <c r="H35" s="129">
        <v>2.5</v>
      </c>
      <c r="I35" s="54">
        <f t="shared" si="2"/>
        <v>0.39619651347068147</v>
      </c>
      <c r="J35" s="87">
        <v>0.9</v>
      </c>
      <c r="K35" s="137">
        <v>0.9</v>
      </c>
      <c r="L35" s="54">
        <f t="shared" si="3"/>
        <v>1</v>
      </c>
      <c r="M35" s="87">
        <v>224.79</v>
      </c>
      <c r="N35" s="53">
        <v>178.45</v>
      </c>
      <c r="O35" s="54">
        <f t="shared" si="4"/>
        <v>0.79385203968148044</v>
      </c>
      <c r="P35" s="87">
        <v>1584.66</v>
      </c>
      <c r="Q35" s="53">
        <v>1212.27</v>
      </c>
      <c r="R35" s="54">
        <f t="shared" si="5"/>
        <v>0.76500321835598795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7">
        <f t="shared" si="11"/>
        <v>6909.9400000000005</v>
      </c>
      <c r="E36" s="53">
        <f t="shared" si="12"/>
        <v>6182.2</v>
      </c>
      <c r="F36" s="54">
        <f t="shared" si="1"/>
        <v>0.89468215353534175</v>
      </c>
      <c r="G36" s="87">
        <v>232.73</v>
      </c>
      <c r="H36" s="129">
        <v>238.23</v>
      </c>
      <c r="I36" s="54">
        <f t="shared" si="2"/>
        <v>1.0236325355562239</v>
      </c>
      <c r="J36" s="87"/>
      <c r="K36" s="137">
        <v>0.65</v>
      </c>
      <c r="L36" s="54"/>
      <c r="M36" s="87">
        <v>1018.28</v>
      </c>
      <c r="N36" s="53">
        <v>811.75</v>
      </c>
      <c r="O36" s="54">
        <f t="shared" si="4"/>
        <v>0.7971775935891896</v>
      </c>
      <c r="P36" s="87">
        <v>5658.93</v>
      </c>
      <c r="Q36" s="53">
        <v>5131.57</v>
      </c>
      <c r="R36" s="54">
        <f t="shared" si="5"/>
        <v>0.90680923778876921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7">
        <f t="shared" si="11"/>
        <v>164.41</v>
      </c>
      <c r="E37" s="53">
        <f t="shared" si="12"/>
        <v>127.61</v>
      </c>
      <c r="F37" s="54">
        <f t="shared" ref="F37:F62" si="13">IF(D37=0," ",IF(E37/D37*100&gt;200,"св.200",E37/D37))</f>
        <v>0.77616933276564692</v>
      </c>
      <c r="G37" s="87">
        <v>2.1800000000000002</v>
      </c>
      <c r="H37" s="129">
        <v>2.1800000000000002</v>
      </c>
      <c r="I37" s="54">
        <f t="shared" si="2"/>
        <v>1</v>
      </c>
      <c r="J37" s="87"/>
      <c r="K37" s="137"/>
      <c r="L37" s="54" t="str">
        <f t="shared" ref="L37:L65" si="14">IF(J37=0," ",IF(K37/J37*100&gt;200,"св.200",K37/J37))</f>
        <v xml:space="preserve"> </v>
      </c>
      <c r="M37" s="87">
        <v>27.3</v>
      </c>
      <c r="N37" s="53">
        <v>22.85</v>
      </c>
      <c r="O37" s="54">
        <f t="shared" ref="O37:O67" si="15">IF(M37=0," ",IF(N37/M37*100&gt;200,"св.200",N37/M37))</f>
        <v>0.83699633699633702</v>
      </c>
      <c r="P37" s="87">
        <v>134.93</v>
      </c>
      <c r="Q37" s="53">
        <v>102.58</v>
      </c>
      <c r="R37" s="54">
        <f t="shared" ref="R37:R62" si="16">IF(P37=0," ",IF(Q37/P37*100&gt;200,"св.200",Q37/P37))</f>
        <v>0.76024605350922692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7">
        <f t="shared" si="11"/>
        <v>830.01</v>
      </c>
      <c r="E38" s="53">
        <f t="shared" si="12"/>
        <v>860.78</v>
      </c>
      <c r="F38" s="54">
        <f t="shared" si="13"/>
        <v>1.0370718425079215</v>
      </c>
      <c r="G38" s="87">
        <v>16.14</v>
      </c>
      <c r="H38" s="129">
        <v>102.3</v>
      </c>
      <c r="I38" s="54" t="str">
        <f t="shared" si="2"/>
        <v>св.200</v>
      </c>
      <c r="J38" s="87"/>
      <c r="K38" s="137"/>
      <c r="L38" s="54" t="str">
        <f t="shared" si="14"/>
        <v xml:space="preserve"> </v>
      </c>
      <c r="M38" s="87">
        <v>279.86</v>
      </c>
      <c r="N38" s="53">
        <v>243.3</v>
      </c>
      <c r="O38" s="54">
        <f t="shared" si="15"/>
        <v>0.86936325305509898</v>
      </c>
      <c r="P38" s="87">
        <v>534.01</v>
      </c>
      <c r="Q38" s="53">
        <v>515.17999999999995</v>
      </c>
      <c r="R38" s="54">
        <f t="shared" si="16"/>
        <v>0.96473848804329498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7">
        <f t="shared" si="11"/>
        <v>550.14</v>
      </c>
      <c r="E39" s="53">
        <f t="shared" si="12"/>
        <v>429.56</v>
      </c>
      <c r="F39" s="54">
        <f t="shared" si="13"/>
        <v>0.78081942778201918</v>
      </c>
      <c r="G39" s="87">
        <v>0.35</v>
      </c>
      <c r="H39" s="129">
        <v>0.05</v>
      </c>
      <c r="I39" s="54">
        <f t="shared" si="2"/>
        <v>0.14285714285714288</v>
      </c>
      <c r="J39" s="87"/>
      <c r="K39" s="137"/>
      <c r="L39" s="54" t="str">
        <f t="shared" si="14"/>
        <v xml:space="preserve"> </v>
      </c>
      <c r="M39" s="87">
        <v>138.58000000000001</v>
      </c>
      <c r="N39" s="53">
        <v>108.27</v>
      </c>
      <c r="O39" s="54">
        <f t="shared" si="15"/>
        <v>0.78128157021215172</v>
      </c>
      <c r="P39" s="87">
        <v>411.21</v>
      </c>
      <c r="Q39" s="53">
        <v>321.24</v>
      </c>
      <c r="R39" s="54">
        <f t="shared" si="16"/>
        <v>0.78120668271686011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7">
        <f t="shared" si="11"/>
        <v>1528.59</v>
      </c>
      <c r="E40" s="53">
        <f t="shared" si="12"/>
        <v>1492.5400000000002</v>
      </c>
      <c r="F40" s="54">
        <f t="shared" si="13"/>
        <v>0.97641617438292827</v>
      </c>
      <c r="G40" s="87">
        <v>8.3699999999999992</v>
      </c>
      <c r="H40" s="129">
        <v>9.7100000000000009</v>
      </c>
      <c r="I40" s="54">
        <f t="shared" si="2"/>
        <v>1.1600955794504184</v>
      </c>
      <c r="J40" s="87"/>
      <c r="K40" s="137"/>
      <c r="L40" s="54" t="str">
        <f t="shared" si="14"/>
        <v xml:space="preserve"> </v>
      </c>
      <c r="M40" s="87">
        <v>231.91</v>
      </c>
      <c r="N40" s="53">
        <v>209.19</v>
      </c>
      <c r="O40" s="54">
        <f t="shared" si="15"/>
        <v>0.90203096028631802</v>
      </c>
      <c r="P40" s="87">
        <v>1288.31</v>
      </c>
      <c r="Q40" s="53">
        <v>1273.6400000000001</v>
      </c>
      <c r="R40" s="54">
        <f t="shared" si="16"/>
        <v>0.98861298910976403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3" t="s">
        <v>99</v>
      </c>
      <c r="D41" s="94">
        <f>SUM(D42:D46)</f>
        <v>3467.46</v>
      </c>
      <c r="E41" s="94">
        <f>SUM(E42:E46)</f>
        <v>3912.1899999999996</v>
      </c>
      <c r="F41" s="95">
        <f t="shared" si="13"/>
        <v>1.1282581486159897</v>
      </c>
      <c r="G41" s="94">
        <v>250.73</v>
      </c>
      <c r="H41" s="128">
        <v>232.01999999999998</v>
      </c>
      <c r="I41" s="95">
        <f t="shared" si="2"/>
        <v>0.92537789654209701</v>
      </c>
      <c r="J41" s="94">
        <v>0.41</v>
      </c>
      <c r="K41" s="136">
        <f>SUM(K42:K46)</f>
        <v>881.7</v>
      </c>
      <c r="L41" s="95" t="str">
        <f t="shared" si="14"/>
        <v>св.200</v>
      </c>
      <c r="M41" s="94">
        <v>632.5</v>
      </c>
      <c r="N41" s="94">
        <v>550.58999999999992</v>
      </c>
      <c r="O41" s="95">
        <f t="shared" si="15"/>
        <v>0.87049802371541485</v>
      </c>
      <c r="P41" s="94">
        <v>2583.8200000000002</v>
      </c>
      <c r="Q41" s="94">
        <v>2247.88</v>
      </c>
      <c r="R41" s="95">
        <f t="shared" si="16"/>
        <v>0.86998320316430711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7">
        <f>(G42+J42+M42+P42)</f>
        <v>1131.94</v>
      </c>
      <c r="E42" s="53">
        <f>H42+K42+N42+Q42</f>
        <v>1023.3999999999999</v>
      </c>
      <c r="F42" s="54">
        <f t="shared" si="13"/>
        <v>0.90411152534586625</v>
      </c>
      <c r="G42" s="87">
        <v>234.01</v>
      </c>
      <c r="H42" s="129">
        <v>218.45</v>
      </c>
      <c r="I42" s="54">
        <f t="shared" si="2"/>
        <v>0.93350711508055206</v>
      </c>
      <c r="J42" s="87">
        <v>0.3</v>
      </c>
      <c r="K42" s="137">
        <v>14.99</v>
      </c>
      <c r="L42" s="54" t="str">
        <f>IF(K42=0," ",IF(K42/J42*100&gt;200,"св.200",K42/J42))</f>
        <v>св.200</v>
      </c>
      <c r="M42" s="87">
        <v>388.84</v>
      </c>
      <c r="N42" s="53">
        <v>371.65</v>
      </c>
      <c r="O42" s="54">
        <f t="shared" si="15"/>
        <v>0.95579158522785723</v>
      </c>
      <c r="P42" s="87">
        <v>508.79</v>
      </c>
      <c r="Q42" s="53">
        <v>418.31</v>
      </c>
      <c r="R42" s="54">
        <f t="shared" si="16"/>
        <v>0.82216631616187419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7">
        <f>(G43+J43+M43+P43)</f>
        <v>1103.5899999999999</v>
      </c>
      <c r="E43" s="53">
        <f>H43+K43+N43+Q43</f>
        <v>1124.82</v>
      </c>
      <c r="F43" s="54">
        <f t="shared" si="13"/>
        <v>1.0192372167199775</v>
      </c>
      <c r="G43" s="87">
        <v>13.79</v>
      </c>
      <c r="H43" s="129">
        <v>12.31</v>
      </c>
      <c r="I43" s="54">
        <f t="shared" si="2"/>
        <v>0.89267585206671507</v>
      </c>
      <c r="J43" s="87"/>
      <c r="K43" s="137">
        <v>214.18</v>
      </c>
      <c r="L43" s="54" t="str">
        <f t="shared" si="14"/>
        <v xml:space="preserve"> </v>
      </c>
      <c r="M43" s="87">
        <v>57.19</v>
      </c>
      <c r="N43" s="53">
        <v>21.46</v>
      </c>
      <c r="O43" s="54">
        <f t="shared" si="15"/>
        <v>0.37524042664801543</v>
      </c>
      <c r="P43" s="87">
        <v>1032.6099999999999</v>
      </c>
      <c r="Q43" s="53">
        <v>876.87</v>
      </c>
      <c r="R43" s="54">
        <f t="shared" si="16"/>
        <v>0.84917829577478432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7">
        <f>(G44+J44+M44+P44)</f>
        <v>361.61</v>
      </c>
      <c r="E44" s="53">
        <f>H44+K44+N44+Q44</f>
        <v>322.12</v>
      </c>
      <c r="F44" s="54">
        <f t="shared" si="13"/>
        <v>0.89079394928237599</v>
      </c>
      <c r="G44" s="87">
        <v>2.35</v>
      </c>
      <c r="H44" s="129">
        <v>0.68</v>
      </c>
      <c r="I44" s="54">
        <f t="shared" si="2"/>
        <v>0.2893617021276596</v>
      </c>
      <c r="J44" s="87"/>
      <c r="K44" s="137"/>
      <c r="L44" s="54" t="str">
        <f t="shared" si="14"/>
        <v xml:space="preserve"> </v>
      </c>
      <c r="M44" s="87">
        <v>34.82</v>
      </c>
      <c r="N44" s="53">
        <v>24.25</v>
      </c>
      <c r="O44" s="54">
        <f t="shared" si="15"/>
        <v>0.69643882825962089</v>
      </c>
      <c r="P44" s="87">
        <v>324.44</v>
      </c>
      <c r="Q44" s="53">
        <v>297.19</v>
      </c>
      <c r="R44" s="54">
        <f t="shared" si="16"/>
        <v>0.91600912341264951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7">
        <f>(G45+J45+M45+P45)</f>
        <v>211.04</v>
      </c>
      <c r="E45" s="53">
        <f>H45+K45+N45+Q45</f>
        <v>186.63</v>
      </c>
      <c r="F45" s="54">
        <f t="shared" si="13"/>
        <v>0.88433472327520846</v>
      </c>
      <c r="G45" s="87">
        <v>0.56999999999999995</v>
      </c>
      <c r="H45" s="129">
        <v>0.56999999999999995</v>
      </c>
      <c r="I45" s="54">
        <f t="shared" si="2"/>
        <v>1</v>
      </c>
      <c r="J45" s="87"/>
      <c r="K45" s="137"/>
      <c r="L45" s="54" t="str">
        <f t="shared" si="14"/>
        <v xml:space="preserve"> </v>
      </c>
      <c r="M45" s="87">
        <v>53.24</v>
      </c>
      <c r="N45" s="53">
        <v>50.17</v>
      </c>
      <c r="O45" s="54">
        <f t="shared" si="15"/>
        <v>0.94233658903080386</v>
      </c>
      <c r="P45" s="87">
        <v>157.22999999999999</v>
      </c>
      <c r="Q45" s="53">
        <v>135.88999999999999</v>
      </c>
      <c r="R45" s="54">
        <f t="shared" si="16"/>
        <v>0.86427526553456713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7">
        <f>(G46+J46+M46+P46)</f>
        <v>659.28</v>
      </c>
      <c r="E46" s="53">
        <f>H46+K46+N46+Q46</f>
        <v>1255.2199999999998</v>
      </c>
      <c r="F46" s="54">
        <f t="shared" si="13"/>
        <v>1.9039254944788251</v>
      </c>
      <c r="G46" s="87">
        <v>0.01</v>
      </c>
      <c r="H46" s="129">
        <v>0.01</v>
      </c>
      <c r="I46" s="54">
        <f t="shared" si="2"/>
        <v>1</v>
      </c>
      <c r="J46" s="87">
        <v>0.11</v>
      </c>
      <c r="K46" s="137">
        <v>652.53</v>
      </c>
      <c r="L46" s="54" t="str">
        <f t="shared" si="14"/>
        <v>св.200</v>
      </c>
      <c r="M46" s="87">
        <v>98.41</v>
      </c>
      <c r="N46" s="53">
        <v>83.06</v>
      </c>
      <c r="O46" s="54">
        <f t="shared" si="15"/>
        <v>0.84401991667513465</v>
      </c>
      <c r="P46" s="87">
        <v>560.75</v>
      </c>
      <c r="Q46" s="53">
        <v>519.62</v>
      </c>
      <c r="R46" s="54">
        <f t="shared" si="16"/>
        <v>0.92665180561747662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3" t="s">
        <v>147</v>
      </c>
      <c r="D47" s="94">
        <f>SUM(D48:D54)</f>
        <v>3242.7299999999996</v>
      </c>
      <c r="E47" s="94">
        <f>SUM(E48:E54)</f>
        <v>2741.0400000000004</v>
      </c>
      <c r="F47" s="95">
        <f t="shared" si="13"/>
        <v>0.84528776678909456</v>
      </c>
      <c r="G47" s="94">
        <v>336.94</v>
      </c>
      <c r="H47" s="128">
        <v>288.21999999999997</v>
      </c>
      <c r="I47" s="95">
        <f t="shared" si="2"/>
        <v>0.85540452306048542</v>
      </c>
      <c r="J47" s="94">
        <v>1.08</v>
      </c>
      <c r="K47" s="136">
        <f>SUM(K48:K54)</f>
        <v>6.54</v>
      </c>
      <c r="L47" s="95" t="str">
        <f t="shared" si="14"/>
        <v>св.200</v>
      </c>
      <c r="M47" s="94">
        <v>962.09</v>
      </c>
      <c r="N47" s="94">
        <v>779.71</v>
      </c>
      <c r="O47" s="95">
        <f t="shared" si="15"/>
        <v>0.81043353532413809</v>
      </c>
      <c r="P47" s="94">
        <v>1942.6200000000001</v>
      </c>
      <c r="Q47" s="94">
        <v>1666.57</v>
      </c>
      <c r="R47" s="95">
        <f t="shared" si="16"/>
        <v>0.85789809638529402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7">
        <f t="shared" ref="D48:D54" si="17">(G48+J48+M48+P48)</f>
        <v>1210.97</v>
      </c>
      <c r="E48" s="53">
        <f>H48+K48+N48+Q48</f>
        <v>982.72</v>
      </c>
      <c r="F48" s="54">
        <f t="shared" si="13"/>
        <v>0.81151473612063052</v>
      </c>
      <c r="G48" s="87">
        <v>293.14999999999998</v>
      </c>
      <c r="H48" s="129">
        <v>263.77999999999997</v>
      </c>
      <c r="I48" s="54">
        <f t="shared" ref="I48:I54" si="18">IF(G48=0," ",IF(H48/G48*100&gt;200,"св.200",H48/G48))</f>
        <v>0.89981238273921194</v>
      </c>
      <c r="J48" s="87"/>
      <c r="K48" s="137">
        <v>4.62</v>
      </c>
      <c r="L48" s="54" t="str">
        <f t="shared" si="14"/>
        <v xml:space="preserve"> </v>
      </c>
      <c r="M48" s="87">
        <v>471.61</v>
      </c>
      <c r="N48" s="53">
        <v>350.62</v>
      </c>
      <c r="O48" s="54">
        <f t="shared" si="15"/>
        <v>0.74345327707215703</v>
      </c>
      <c r="P48" s="87">
        <v>446.21</v>
      </c>
      <c r="Q48" s="53">
        <v>363.7</v>
      </c>
      <c r="R48" s="54">
        <f t="shared" si="16"/>
        <v>0.81508706662782104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7">
        <f t="shared" si="17"/>
        <v>364.34000000000003</v>
      </c>
      <c r="E49" s="53">
        <f t="shared" ref="E49:E54" si="19">H49+K49+N49+Q49</f>
        <v>345.05</v>
      </c>
      <c r="F49" s="54">
        <f t="shared" si="13"/>
        <v>0.94705494867431517</v>
      </c>
      <c r="G49" s="87">
        <v>2.15</v>
      </c>
      <c r="H49" s="129">
        <v>0.43</v>
      </c>
      <c r="I49" s="54">
        <f>IF(G49=0," ",IF(H49/G49*100&gt;200,"св.200",H49/G49))</f>
        <v>0.2</v>
      </c>
      <c r="J49" s="87"/>
      <c r="K49" s="137"/>
      <c r="L49" s="54" t="str">
        <f t="shared" si="14"/>
        <v xml:space="preserve"> </v>
      </c>
      <c r="M49" s="87">
        <v>71.45</v>
      </c>
      <c r="N49" s="53">
        <v>67.510000000000005</v>
      </c>
      <c r="O49" s="54">
        <f t="shared" si="15"/>
        <v>0.94485654303708888</v>
      </c>
      <c r="P49" s="87">
        <v>290.74</v>
      </c>
      <c r="Q49" s="53">
        <v>277.11</v>
      </c>
      <c r="R49" s="54">
        <f t="shared" si="16"/>
        <v>0.9531196257824861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7">
        <f t="shared" si="17"/>
        <v>393.6</v>
      </c>
      <c r="E50" s="53">
        <f t="shared" si="19"/>
        <v>378.57000000000005</v>
      </c>
      <c r="F50" s="54">
        <f t="shared" si="13"/>
        <v>0.96181402439024399</v>
      </c>
      <c r="G50" s="87">
        <v>0.41</v>
      </c>
      <c r="H50" s="129">
        <v>1.05</v>
      </c>
      <c r="I50" s="54" t="str">
        <f t="shared" si="18"/>
        <v>св.200</v>
      </c>
      <c r="J50" s="87">
        <v>1.07</v>
      </c>
      <c r="K50" s="137">
        <v>1.07</v>
      </c>
      <c r="L50" s="54">
        <f t="shared" si="14"/>
        <v>1</v>
      </c>
      <c r="M50" s="87">
        <v>107.94</v>
      </c>
      <c r="N50" s="53">
        <v>103.79</v>
      </c>
      <c r="O50" s="54">
        <f t="shared" si="15"/>
        <v>0.96155271447100243</v>
      </c>
      <c r="P50" s="87">
        <v>284.18</v>
      </c>
      <c r="Q50" s="53">
        <v>272.66000000000003</v>
      </c>
      <c r="R50" s="54">
        <f t="shared" si="16"/>
        <v>0.9594623126187628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7">
        <f t="shared" si="17"/>
        <v>277.08000000000004</v>
      </c>
      <c r="E51" s="53">
        <f>H51+K51+N51+Q51</f>
        <v>254.25</v>
      </c>
      <c r="F51" s="54">
        <f t="shared" si="13"/>
        <v>0.91760502381983533</v>
      </c>
      <c r="G51" s="87">
        <v>4.07</v>
      </c>
      <c r="H51" s="129">
        <v>2.9</v>
      </c>
      <c r="I51" s="54">
        <f t="shared" si="18"/>
        <v>0.71253071253071243</v>
      </c>
      <c r="J51" s="87"/>
      <c r="K51" s="137">
        <v>0.84</v>
      </c>
      <c r="L51" s="54"/>
      <c r="M51" s="87">
        <v>101.18</v>
      </c>
      <c r="N51" s="53">
        <v>82.91</v>
      </c>
      <c r="O51" s="54">
        <f t="shared" si="15"/>
        <v>0.81943071753310925</v>
      </c>
      <c r="P51" s="87">
        <v>171.83</v>
      </c>
      <c r="Q51" s="53">
        <v>167.6</v>
      </c>
      <c r="R51" s="54">
        <f t="shared" si="16"/>
        <v>0.9753826456381306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7">
        <f t="shared" si="17"/>
        <v>267.67999999999995</v>
      </c>
      <c r="E52" s="53">
        <f t="shared" si="19"/>
        <v>254.06</v>
      </c>
      <c r="F52" s="54">
        <f t="shared" si="13"/>
        <v>0.94911835026897806</v>
      </c>
      <c r="G52" s="87">
        <v>31.79</v>
      </c>
      <c r="H52" s="129">
        <v>16.27</v>
      </c>
      <c r="I52" s="54">
        <f t="shared" si="18"/>
        <v>0.51179616231519343</v>
      </c>
      <c r="J52" s="87"/>
      <c r="K52" s="137"/>
      <c r="L52" s="54" t="str">
        <f t="shared" si="14"/>
        <v xml:space="preserve"> </v>
      </c>
      <c r="M52" s="87">
        <v>92.38</v>
      </c>
      <c r="N52" s="53">
        <v>76.64</v>
      </c>
      <c r="O52" s="54">
        <f t="shared" si="15"/>
        <v>0.82961680017319772</v>
      </c>
      <c r="P52" s="87">
        <v>143.51</v>
      </c>
      <c r="Q52" s="53">
        <v>161.15</v>
      </c>
      <c r="R52" s="54">
        <f t="shared" si="16"/>
        <v>1.1229182635356423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7">
        <f t="shared" si="17"/>
        <v>626.09</v>
      </c>
      <c r="E53" s="53">
        <f>H53+K53+N53+Q53</f>
        <v>443.34000000000003</v>
      </c>
      <c r="F53" s="54">
        <f t="shared" si="13"/>
        <v>0.70810905780319122</v>
      </c>
      <c r="G53" s="87">
        <v>2.94</v>
      </c>
      <c r="H53" s="129">
        <v>1.1399999999999999</v>
      </c>
      <c r="I53" s="54">
        <f t="shared" si="18"/>
        <v>0.38775510204081631</v>
      </c>
      <c r="J53" s="87"/>
      <c r="K53" s="137"/>
      <c r="L53" s="54" t="str">
        <f t="shared" si="14"/>
        <v xml:space="preserve"> </v>
      </c>
      <c r="M53" s="87">
        <v>103.96</v>
      </c>
      <c r="N53" s="53">
        <v>87.22</v>
      </c>
      <c r="O53" s="54">
        <f t="shared" si="15"/>
        <v>0.83897652943439793</v>
      </c>
      <c r="P53" s="87">
        <v>519.19000000000005</v>
      </c>
      <c r="Q53" s="53">
        <v>354.98</v>
      </c>
      <c r="R53" s="54">
        <f t="shared" si="16"/>
        <v>0.68371886977792329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7">
        <f t="shared" si="17"/>
        <v>102.97</v>
      </c>
      <c r="E54" s="53">
        <f t="shared" si="19"/>
        <v>83.050000000000011</v>
      </c>
      <c r="F54" s="54">
        <f t="shared" si="13"/>
        <v>0.80654559580460339</v>
      </c>
      <c r="G54" s="87">
        <v>2.4300000000000002</v>
      </c>
      <c r="H54" s="129">
        <v>2.65</v>
      </c>
      <c r="I54" s="54">
        <f t="shared" si="18"/>
        <v>1.0905349794238681</v>
      </c>
      <c r="J54" s="87">
        <v>0.01</v>
      </c>
      <c r="K54" s="137">
        <v>0.01</v>
      </c>
      <c r="L54" s="54">
        <f t="shared" si="14"/>
        <v>1</v>
      </c>
      <c r="M54" s="87">
        <v>13.57</v>
      </c>
      <c r="N54" s="53">
        <v>11.02</v>
      </c>
      <c r="O54" s="54">
        <f t="shared" si="15"/>
        <v>0.81208548268238756</v>
      </c>
      <c r="P54" s="87">
        <v>86.96</v>
      </c>
      <c r="Q54" s="53">
        <v>69.37</v>
      </c>
      <c r="R54" s="54">
        <f t="shared" si="16"/>
        <v>0.79772309107635708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3" t="s">
        <v>158</v>
      </c>
      <c r="D55" s="94">
        <f>SUM(D56:D61)</f>
        <v>7911.15</v>
      </c>
      <c r="E55" s="94">
        <f>SUM(E56:E61)</f>
        <v>7725.58</v>
      </c>
      <c r="F55" s="95">
        <f t="shared" si="13"/>
        <v>0.97654323328466786</v>
      </c>
      <c r="G55" s="94">
        <v>544.76</v>
      </c>
      <c r="H55" s="128">
        <v>1025.8700000000001</v>
      </c>
      <c r="I55" s="95">
        <f t="shared" ref="I55:I77" si="20">IF(G55=0," ",IF(H55/G55*100&gt;200,"св.200",H55/G55))</f>
        <v>1.8831595565019461</v>
      </c>
      <c r="J55" s="94">
        <v>0.11</v>
      </c>
      <c r="K55" s="136">
        <f>K60</f>
        <v>13.64</v>
      </c>
      <c r="L55" s="95" t="str">
        <f t="shared" si="14"/>
        <v>св.200</v>
      </c>
      <c r="M55" s="94">
        <v>1996.31</v>
      </c>
      <c r="N55" s="94">
        <v>1704.3300000000002</v>
      </c>
      <c r="O55" s="95">
        <f t="shared" si="15"/>
        <v>0.85374015057781616</v>
      </c>
      <c r="P55" s="94">
        <v>5369.9699999999993</v>
      </c>
      <c r="Q55" s="94">
        <v>4981.74</v>
      </c>
      <c r="R55" s="95">
        <f t="shared" si="16"/>
        <v>0.92770350672350133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7">
        <f t="shared" ref="D56:D61" si="21">(G56+J56+M56+P56)</f>
        <v>1406.9299999999998</v>
      </c>
      <c r="E56" s="53">
        <f t="shared" ref="E56:E61" si="22">H56+K56+N56+Q56</f>
        <v>1691.5</v>
      </c>
      <c r="F56" s="54">
        <f t="shared" si="13"/>
        <v>1.2022630834512025</v>
      </c>
      <c r="G56" s="87">
        <v>478.58</v>
      </c>
      <c r="H56" s="129">
        <v>918.23</v>
      </c>
      <c r="I56" s="54">
        <f t="shared" si="20"/>
        <v>1.9186551882652849</v>
      </c>
      <c r="J56" s="87"/>
      <c r="K56" s="137"/>
      <c r="L56" s="54" t="str">
        <f>IF(K56=0," ",IF(K56/J56*100&gt;200,"св.200",K56/J56))</f>
        <v xml:space="preserve"> </v>
      </c>
      <c r="M56" s="87">
        <v>727.28</v>
      </c>
      <c r="N56" s="53">
        <v>595.45000000000005</v>
      </c>
      <c r="O56" s="54">
        <f t="shared" si="15"/>
        <v>0.81873556264437364</v>
      </c>
      <c r="P56" s="87">
        <v>201.07</v>
      </c>
      <c r="Q56" s="53">
        <v>177.82</v>
      </c>
      <c r="R56" s="54">
        <f t="shared" si="16"/>
        <v>0.88436862784105041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7">
        <f t="shared" si="21"/>
        <v>557.16999999999996</v>
      </c>
      <c r="E57" s="53">
        <f t="shared" si="22"/>
        <v>434.07</v>
      </c>
      <c r="F57" s="54">
        <f t="shared" si="13"/>
        <v>0.77906204569520976</v>
      </c>
      <c r="G57" s="87">
        <v>5.72</v>
      </c>
      <c r="H57" s="129">
        <v>5.82</v>
      </c>
      <c r="I57" s="54">
        <f t="shared" si="20"/>
        <v>1.0174825174825175</v>
      </c>
      <c r="J57" s="87"/>
      <c r="K57" s="137"/>
      <c r="L57" s="54" t="str">
        <f t="shared" si="14"/>
        <v xml:space="preserve"> </v>
      </c>
      <c r="M57" s="87">
        <v>165.8</v>
      </c>
      <c r="N57" s="53">
        <v>93.8</v>
      </c>
      <c r="O57" s="54">
        <f t="shared" si="15"/>
        <v>0.56574185765983109</v>
      </c>
      <c r="P57" s="87">
        <v>385.65</v>
      </c>
      <c r="Q57" s="53">
        <v>334.45</v>
      </c>
      <c r="R57" s="54">
        <f t="shared" si="16"/>
        <v>0.86723713211461173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7">
        <f t="shared" si="21"/>
        <v>555.06000000000006</v>
      </c>
      <c r="E58" s="53">
        <f t="shared" si="22"/>
        <v>423.13</v>
      </c>
      <c r="F58" s="54">
        <f t="shared" si="13"/>
        <v>0.76231398407379369</v>
      </c>
      <c r="G58" s="87">
        <v>6.06</v>
      </c>
      <c r="H58" s="129">
        <v>5.13</v>
      </c>
      <c r="I58" s="54">
        <f t="shared" si="20"/>
        <v>0.84653465346534662</v>
      </c>
      <c r="J58" s="87"/>
      <c r="K58" s="137"/>
      <c r="L58" s="54" t="str">
        <f t="shared" si="14"/>
        <v xml:space="preserve"> </v>
      </c>
      <c r="M58" s="87">
        <v>56.76</v>
      </c>
      <c r="N58" s="53">
        <v>46.72</v>
      </c>
      <c r="O58" s="54">
        <f t="shared" si="15"/>
        <v>0.82311486962649749</v>
      </c>
      <c r="P58" s="87">
        <v>492.24</v>
      </c>
      <c r="Q58" s="53">
        <v>371.28</v>
      </c>
      <c r="R58" s="54">
        <f t="shared" si="16"/>
        <v>0.75426621160409546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7">
        <f t="shared" si="21"/>
        <v>453.44000000000005</v>
      </c>
      <c r="E59" s="53">
        <f t="shared" si="22"/>
        <v>417.89</v>
      </c>
      <c r="F59" s="54">
        <f t="shared" si="13"/>
        <v>0.92159932956951296</v>
      </c>
      <c r="G59" s="87">
        <v>10.35</v>
      </c>
      <c r="H59" s="129">
        <v>10.35</v>
      </c>
      <c r="I59" s="54">
        <f t="shared" si="20"/>
        <v>1</v>
      </c>
      <c r="J59" s="87"/>
      <c r="K59" s="137"/>
      <c r="L59" s="54" t="str">
        <f t="shared" si="14"/>
        <v xml:space="preserve"> </v>
      </c>
      <c r="M59" s="87">
        <v>368.35</v>
      </c>
      <c r="N59" s="53">
        <v>351.2</v>
      </c>
      <c r="O59" s="54">
        <f t="shared" si="15"/>
        <v>0.95344102076829096</v>
      </c>
      <c r="P59" s="87">
        <v>74.739999999999995</v>
      </c>
      <c r="Q59" s="53">
        <v>56.34</v>
      </c>
      <c r="R59" s="54">
        <f t="shared" si="16"/>
        <v>0.75381321915975386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7">
        <f t="shared" si="21"/>
        <v>4290.3100000000004</v>
      </c>
      <c r="E60" s="53">
        <f t="shared" si="22"/>
        <v>4153.29</v>
      </c>
      <c r="F60" s="54">
        <f t="shared" si="13"/>
        <v>0.9680629138686947</v>
      </c>
      <c r="G60" s="87">
        <v>40.950000000000003</v>
      </c>
      <c r="H60" s="129">
        <v>81.17</v>
      </c>
      <c r="I60" s="54">
        <f t="shared" si="20"/>
        <v>1.982173382173382</v>
      </c>
      <c r="J60" s="87">
        <v>0.11</v>
      </c>
      <c r="K60" s="137">
        <v>13.64</v>
      </c>
      <c r="L60" s="54" t="str">
        <f t="shared" si="14"/>
        <v>св.200</v>
      </c>
      <c r="M60" s="87">
        <v>234.25</v>
      </c>
      <c r="N60" s="53">
        <v>188.74</v>
      </c>
      <c r="O60" s="54">
        <f t="shared" si="15"/>
        <v>0.80572038420490932</v>
      </c>
      <c r="P60" s="87">
        <v>4015</v>
      </c>
      <c r="Q60" s="53">
        <v>3869.74</v>
      </c>
      <c r="R60" s="54">
        <f t="shared" si="16"/>
        <v>0.96382067247820669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7">
        <f t="shared" si="21"/>
        <v>648.24</v>
      </c>
      <c r="E61" s="53">
        <f t="shared" si="22"/>
        <v>605.70000000000005</v>
      </c>
      <c r="F61" s="54">
        <f t="shared" si="13"/>
        <v>0.93437615697889675</v>
      </c>
      <c r="G61" s="87">
        <v>3.1</v>
      </c>
      <c r="H61" s="129">
        <v>5.17</v>
      </c>
      <c r="I61" s="54">
        <f t="shared" si="20"/>
        <v>1.667741935483871</v>
      </c>
      <c r="J61" s="87"/>
      <c r="K61" s="137"/>
      <c r="L61" s="54" t="str">
        <f t="shared" si="14"/>
        <v xml:space="preserve"> </v>
      </c>
      <c r="M61" s="87">
        <v>443.87</v>
      </c>
      <c r="N61" s="53">
        <v>428.42</v>
      </c>
      <c r="O61" s="54">
        <f t="shared" si="15"/>
        <v>0.96519251132088224</v>
      </c>
      <c r="P61" s="87">
        <v>201.27</v>
      </c>
      <c r="Q61" s="53">
        <v>172.11</v>
      </c>
      <c r="R61" s="54">
        <f t="shared" si="16"/>
        <v>0.85511998807571921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3" t="s">
        <v>145</v>
      </c>
      <c r="D62" s="94">
        <f>SUM(D63:D64,D65:D66,D67)</f>
        <v>8355.49</v>
      </c>
      <c r="E62" s="94">
        <f>SUM(E63:E64,E65:E66,E67)</f>
        <v>5405.32</v>
      </c>
      <c r="F62" s="95">
        <f t="shared" si="13"/>
        <v>0.64691837342872771</v>
      </c>
      <c r="G62" s="94">
        <v>1529.6</v>
      </c>
      <c r="H62" s="128">
        <v>1162.25</v>
      </c>
      <c r="I62" s="95">
        <f t="shared" si="20"/>
        <v>0.7598391736401674</v>
      </c>
      <c r="J62" s="94"/>
      <c r="K62" s="136">
        <f>SUM(K63:K67)</f>
        <v>4.5199999999999996</v>
      </c>
      <c r="L62" s="95" t="str">
        <f t="shared" si="14"/>
        <v xml:space="preserve"> </v>
      </c>
      <c r="M62" s="94">
        <v>2169.88</v>
      </c>
      <c r="N62" s="94">
        <v>1475.5</v>
      </c>
      <c r="O62" s="95">
        <f t="shared" si="15"/>
        <v>0.67999152026840193</v>
      </c>
      <c r="P62" s="94">
        <v>4656.01</v>
      </c>
      <c r="Q62" s="94">
        <v>2762.31</v>
      </c>
      <c r="R62" s="95">
        <f t="shared" si="16"/>
        <v>0.59327836495196529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7">
        <f t="shared" ref="D63:D94" si="23">(G63+J63+M63+P63)</f>
        <v>2376.04</v>
      </c>
      <c r="E63" s="53">
        <f>H63+K69+N63+Q63</f>
        <v>1703.7399999999998</v>
      </c>
      <c r="F63" s="54">
        <f>IF(E63=0," ",IF(E63/D63*100&gt;200,"св.200",E63/D63))</f>
        <v>0.71705021800979774</v>
      </c>
      <c r="G63" s="87">
        <v>1326.6</v>
      </c>
      <c r="H63" s="129">
        <v>877.72</v>
      </c>
      <c r="I63" s="54">
        <f t="shared" si="20"/>
        <v>0.66163123775064081</v>
      </c>
      <c r="J63" s="87"/>
      <c r="K63" s="138"/>
      <c r="L63" s="54" t="str">
        <f>IF(J63=0," ",IF(K69/J63*100&gt;200,"св.200",K69/J63))</f>
        <v xml:space="preserve"> </v>
      </c>
      <c r="M63" s="87">
        <v>610.05999999999995</v>
      </c>
      <c r="N63" s="53">
        <v>444.14</v>
      </c>
      <c r="O63" s="54">
        <f t="shared" si="15"/>
        <v>0.72802675146706886</v>
      </c>
      <c r="P63" s="87">
        <v>439.38</v>
      </c>
      <c r="Q63" s="53">
        <v>381.14</v>
      </c>
      <c r="R63" s="54">
        <f>IF(Q63=0," ",IF(Q63/P63*100&gt;200,"св.200",Q63/P63))</f>
        <v>0.86744958805589689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7">
        <f>(G64+J64+M64+P64)</f>
        <v>3174.3100000000004</v>
      </c>
      <c r="E64" s="53">
        <f>H64+K64+N64+Q64</f>
        <v>2166.9699999999998</v>
      </c>
      <c r="F64" s="54">
        <f>IF(E64=0," ",IF(E64/D64*100&gt;200,"св.200",E64/D64))</f>
        <v>0.68265859352111158</v>
      </c>
      <c r="G64" s="87">
        <v>82.68</v>
      </c>
      <c r="H64" s="129">
        <v>156.41999999999999</v>
      </c>
      <c r="I64" s="54">
        <f t="shared" si="20"/>
        <v>1.8918722786647313</v>
      </c>
      <c r="J64" s="87"/>
      <c r="K64" s="137">
        <v>0.18</v>
      </c>
      <c r="L64" s="54" t="str">
        <f t="shared" si="14"/>
        <v xml:space="preserve"> </v>
      </c>
      <c r="M64" s="87">
        <v>940.35</v>
      </c>
      <c r="N64" s="53">
        <v>609.55999999999995</v>
      </c>
      <c r="O64" s="54">
        <f t="shared" si="15"/>
        <v>0.64822672409209325</v>
      </c>
      <c r="P64" s="87">
        <v>2151.2800000000002</v>
      </c>
      <c r="Q64" s="53">
        <v>1400.81</v>
      </c>
      <c r="R64" s="54">
        <f>IF(Q64=0," ",IF(Q64/P64*100&gt;200,"св.200",Q64/P64))</f>
        <v>0.65115187237365657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7">
        <f t="shared" si="23"/>
        <v>973.21</v>
      </c>
      <c r="E65" s="53">
        <f>H65+K65+N65+Q65</f>
        <v>595.66</v>
      </c>
      <c r="F65" s="54">
        <f>IF(E65=0," ",IF(E65/D65*100&gt;200,"св.200",E65/D65))</f>
        <v>0.61205700722351797</v>
      </c>
      <c r="G65" s="87">
        <v>5.47</v>
      </c>
      <c r="H65" s="129">
        <v>0.73</v>
      </c>
      <c r="I65" s="54">
        <f t="shared" si="20"/>
        <v>0.13345521023765997</v>
      </c>
      <c r="J65" s="87"/>
      <c r="K65" s="137"/>
      <c r="L65" s="54" t="str">
        <f t="shared" si="14"/>
        <v xml:space="preserve"> </v>
      </c>
      <c r="M65" s="87">
        <v>378.76</v>
      </c>
      <c r="N65" s="53">
        <v>229.57</v>
      </c>
      <c r="O65" s="54">
        <f t="shared" si="15"/>
        <v>0.60610940965255045</v>
      </c>
      <c r="P65" s="87">
        <v>588.98</v>
      </c>
      <c r="Q65" s="53">
        <v>365.36</v>
      </c>
      <c r="R65" s="54">
        <f>IF(Q65=0," ",IF(Q65/P65*100&gt;200,"св.200",Q65/P65))</f>
        <v>0.62032666644028656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7">
        <f t="shared" si="23"/>
        <v>390.19</v>
      </c>
      <c r="E66" s="53">
        <f>H66+K66+N66+Q66</f>
        <v>349.45</v>
      </c>
      <c r="F66" s="54">
        <f>IF(E66=0," ",IF(E66/D66*100&gt;200,"св.200",E66/D66))</f>
        <v>0.89558932827596804</v>
      </c>
      <c r="G66" s="87">
        <v>27.09</v>
      </c>
      <c r="H66" s="129">
        <v>38.82</v>
      </c>
      <c r="I66" s="54">
        <f t="shared" si="20"/>
        <v>1.433001107419712</v>
      </c>
      <c r="J66" s="87"/>
      <c r="K66" s="137">
        <v>1.57</v>
      </c>
      <c r="L66" s="54" t="str">
        <f>IF(J66=0," ",IF(K66/J66*100&gt;200,"св.200",K66/J66))</f>
        <v xml:space="preserve"> </v>
      </c>
      <c r="M66" s="87">
        <v>81.02</v>
      </c>
      <c r="N66" s="53">
        <v>72.06</v>
      </c>
      <c r="O66" s="54">
        <f t="shared" si="15"/>
        <v>0.88941002221673671</v>
      </c>
      <c r="P66" s="87">
        <v>282.08</v>
      </c>
      <c r="Q66" s="53">
        <v>237</v>
      </c>
      <c r="R66" s="54">
        <f>IF(Q66=0," ",IF(Q66/P66*100&gt;200,"св.200",Q66/P66))</f>
        <v>0.84018718094157685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7">
        <f t="shared" si="23"/>
        <v>1441.74</v>
      </c>
      <c r="E67" s="53">
        <f>H67+K67+N67+Q67</f>
        <v>589.5</v>
      </c>
      <c r="F67" s="54">
        <f>IF(E67=0," ",IF(E67/D67*100&gt;200,"св.200",E67/D67))</f>
        <v>0.40888093553622706</v>
      </c>
      <c r="G67" s="87">
        <v>87.76</v>
      </c>
      <c r="H67" s="129">
        <v>88.56</v>
      </c>
      <c r="I67" s="54">
        <f t="shared" si="20"/>
        <v>1.0091157702825888</v>
      </c>
      <c r="J67" s="87"/>
      <c r="K67" s="137">
        <v>2.77</v>
      </c>
      <c r="L67" s="54" t="e">
        <f>IF(K67=0," ",IF(K67/J67*100&gt;200,"св.200",K67/J67))</f>
        <v>#DIV/0!</v>
      </c>
      <c r="M67" s="87">
        <v>159.69</v>
      </c>
      <c r="N67" s="53">
        <v>120.17</v>
      </c>
      <c r="O67" s="54">
        <f t="shared" si="15"/>
        <v>0.75252050848519003</v>
      </c>
      <c r="P67" s="87">
        <v>1194.29</v>
      </c>
      <c r="Q67" s="53">
        <v>378</v>
      </c>
      <c r="R67" s="54">
        <f>IF(Q67=0," ",IF(Q67/P67*100&gt;200,"св.200",Q67/P67))</f>
        <v>0.31650604124626347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3" t="s">
        <v>81</v>
      </c>
      <c r="D68" s="94">
        <f>SUM(D69:D73)</f>
        <v>773.7700000000001</v>
      </c>
      <c r="E68" s="94">
        <f>SUM(E69:E73)</f>
        <v>725.27</v>
      </c>
      <c r="F68" s="95">
        <f t="shared" ref="F68:F93" si="24">IF(D68=0," ",IF(E68/D68*100&gt;200,"св.200",E68/D68))</f>
        <v>0.93731987541517492</v>
      </c>
      <c r="G68" s="94">
        <v>61.52</v>
      </c>
      <c r="H68" s="128">
        <v>93.95</v>
      </c>
      <c r="I68" s="95">
        <f t="shared" si="20"/>
        <v>1.5271456436931079</v>
      </c>
      <c r="J68" s="94">
        <v>0.74</v>
      </c>
      <c r="K68" s="136">
        <f>SUM(K69:K73)</f>
        <v>91.009999999999991</v>
      </c>
      <c r="L68" s="95" t="str">
        <f t="shared" ref="L68:L93" si="25">IF(J68=0," ",IF(K68/J68*100&gt;200,"св.200",K68/J68))</f>
        <v>св.200</v>
      </c>
      <c r="M68" s="94">
        <v>259.93</v>
      </c>
      <c r="N68" s="94">
        <v>121.07</v>
      </c>
      <c r="O68" s="95">
        <f t="shared" ref="O68:O93" si="26">IF(M68=0," ",IF(N68/M68*100&gt;200,"св.200",N68/M68))</f>
        <v>0.46577924825914663</v>
      </c>
      <c r="P68" s="94">
        <v>451.58000000000004</v>
      </c>
      <c r="Q68" s="94">
        <v>419.24</v>
      </c>
      <c r="R68" s="95">
        <f t="shared" ref="R68:R93" si="27">IF(P68=0," ",IF(Q68/P68*100&gt;200,"св.200",Q68/P68))</f>
        <v>0.92838478231985466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7">
        <f t="shared" si="23"/>
        <v>216.66000000000003</v>
      </c>
      <c r="E69" s="53">
        <f>H69+K69+N69+Q69</f>
        <v>226.89</v>
      </c>
      <c r="F69" s="54">
        <f t="shared" si="24"/>
        <v>1.0472168374411519</v>
      </c>
      <c r="G69" s="87">
        <v>41.99</v>
      </c>
      <c r="H69" s="129">
        <v>88.31</v>
      </c>
      <c r="I69" s="54" t="str">
        <f t="shared" si="20"/>
        <v>св.200</v>
      </c>
      <c r="J69" s="87">
        <v>0.74</v>
      </c>
      <c r="K69" s="137">
        <v>0.74</v>
      </c>
      <c r="L69" s="54" t="e">
        <f>IF(J69=0," ",IF(#REF!/J69*100&gt;200,"св.200",#REF!/J69))</f>
        <v>#REF!</v>
      </c>
      <c r="M69" s="87">
        <v>64.14</v>
      </c>
      <c r="N69" s="53">
        <v>43.71</v>
      </c>
      <c r="O69" s="54">
        <f t="shared" si="26"/>
        <v>0.68147801683816656</v>
      </c>
      <c r="P69" s="87">
        <v>109.79</v>
      </c>
      <c r="Q69" s="53">
        <v>94.13</v>
      </c>
      <c r="R69" s="54">
        <f t="shared" si="27"/>
        <v>0.85736405865743681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9" t="s">
        <v>79</v>
      </c>
      <c r="D70" s="87">
        <f t="shared" si="23"/>
        <v>78.17</v>
      </c>
      <c r="E70" s="53">
        <f>H70+K70+N70+Q70</f>
        <v>66.61</v>
      </c>
      <c r="F70" s="54">
        <f t="shared" si="24"/>
        <v>0.85211718050402963</v>
      </c>
      <c r="G70" s="87"/>
      <c r="H70" s="129"/>
      <c r="I70" s="54" t="str">
        <f t="shared" si="20"/>
        <v xml:space="preserve"> </v>
      </c>
      <c r="J70" s="87"/>
      <c r="K70" s="137">
        <v>4.83</v>
      </c>
      <c r="L70" s="54" t="str">
        <f t="shared" si="25"/>
        <v xml:space="preserve"> </v>
      </c>
      <c r="M70" s="87">
        <v>16.62</v>
      </c>
      <c r="N70" s="53">
        <v>16.13</v>
      </c>
      <c r="O70" s="54">
        <f t="shared" si="26"/>
        <v>0.97051744885679891</v>
      </c>
      <c r="P70" s="87">
        <v>61.55</v>
      </c>
      <c r="Q70" s="53">
        <v>45.65</v>
      </c>
      <c r="R70" s="54">
        <f t="shared" si="27"/>
        <v>0.74167343623070681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7">
        <f t="shared" si="23"/>
        <v>161.35</v>
      </c>
      <c r="E71" s="53">
        <f>H71+K71+N71+Q71</f>
        <v>143.52000000000001</v>
      </c>
      <c r="F71" s="54">
        <f t="shared" si="24"/>
        <v>0.88949488689185008</v>
      </c>
      <c r="G71" s="87">
        <v>1.97</v>
      </c>
      <c r="H71" s="129">
        <v>2.86</v>
      </c>
      <c r="I71" s="54">
        <f t="shared" si="20"/>
        <v>1.4517766497461928</v>
      </c>
      <c r="J71" s="87"/>
      <c r="K71" s="137"/>
      <c r="L71" s="54" t="str">
        <f t="shared" si="25"/>
        <v xml:space="preserve"> </v>
      </c>
      <c r="M71" s="87">
        <v>9.44</v>
      </c>
      <c r="N71" s="53">
        <v>8.1300000000000008</v>
      </c>
      <c r="O71" s="54">
        <f t="shared" si="26"/>
        <v>0.86122881355932213</v>
      </c>
      <c r="P71" s="87">
        <v>149.94</v>
      </c>
      <c r="Q71" s="53">
        <v>132.53</v>
      </c>
      <c r="R71" s="54">
        <f t="shared" si="27"/>
        <v>0.88388688808856875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7">
        <f t="shared" si="23"/>
        <v>60.09</v>
      </c>
      <c r="E72" s="53">
        <f>H72+K72+N72+Q72</f>
        <v>77.77</v>
      </c>
      <c r="F72" s="54">
        <f t="shared" si="24"/>
        <v>1.294225328673656</v>
      </c>
      <c r="G72" s="89">
        <v>0.47</v>
      </c>
      <c r="H72" s="129">
        <v>1.1599999999999999</v>
      </c>
      <c r="I72" s="54" t="str">
        <f t="shared" si="20"/>
        <v>св.200</v>
      </c>
      <c r="J72" s="87"/>
      <c r="K72" s="137">
        <v>31.97</v>
      </c>
      <c r="L72" s="54" t="str">
        <f t="shared" si="25"/>
        <v xml:space="preserve"> </v>
      </c>
      <c r="M72" s="87">
        <v>12.23</v>
      </c>
      <c r="N72" s="53">
        <v>5.39</v>
      </c>
      <c r="O72" s="54">
        <f t="shared" si="26"/>
        <v>0.4407195421095666</v>
      </c>
      <c r="P72" s="87">
        <v>47.39</v>
      </c>
      <c r="Q72" s="53">
        <v>39.25</v>
      </c>
      <c r="R72" s="54">
        <f t="shared" si="27"/>
        <v>0.82823380460012663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7">
        <f t="shared" si="23"/>
        <v>257.5</v>
      </c>
      <c r="E73" s="53">
        <f>H73+K73+N73+Q73</f>
        <v>210.48000000000002</v>
      </c>
      <c r="F73" s="54">
        <f t="shared" si="24"/>
        <v>0.81739805825242728</v>
      </c>
      <c r="G73" s="87">
        <v>17.09</v>
      </c>
      <c r="H73" s="129">
        <v>1.62</v>
      </c>
      <c r="I73" s="54">
        <f t="shared" si="20"/>
        <v>9.4792276184903462E-2</v>
      </c>
      <c r="J73" s="87"/>
      <c r="K73" s="137">
        <v>53.47</v>
      </c>
      <c r="L73" s="54" t="str">
        <f t="shared" si="25"/>
        <v xml:space="preserve"> </v>
      </c>
      <c r="M73" s="87">
        <v>157.5</v>
      </c>
      <c r="N73" s="53">
        <v>47.71</v>
      </c>
      <c r="O73" s="54">
        <f t="shared" si="26"/>
        <v>0.30292063492063492</v>
      </c>
      <c r="P73" s="87">
        <v>82.91</v>
      </c>
      <c r="Q73" s="53">
        <v>107.68</v>
      </c>
      <c r="R73" s="54">
        <f t="shared" si="27"/>
        <v>1.2987576890604271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3" t="s">
        <v>75</v>
      </c>
      <c r="D74" s="94">
        <f>SUM(D75:D77,D78)</f>
        <v>2594.25</v>
      </c>
      <c r="E74" s="94">
        <f>SUM(E75:E77,E78)</f>
        <v>2239.8199999999997</v>
      </c>
      <c r="F74" s="95">
        <f t="shared" si="24"/>
        <v>0.86337862580707325</v>
      </c>
      <c r="G74" s="94">
        <v>929.86</v>
      </c>
      <c r="H74" s="128">
        <v>915.3</v>
      </c>
      <c r="I74" s="95">
        <f t="shared" si="20"/>
        <v>0.98434172886240934</v>
      </c>
      <c r="J74" s="94"/>
      <c r="K74" s="136">
        <f>SUM(K75:K78)</f>
        <v>13.26</v>
      </c>
      <c r="L74" s="95" t="str">
        <f t="shared" si="25"/>
        <v xml:space="preserve"> </v>
      </c>
      <c r="M74" s="94">
        <v>282.18</v>
      </c>
      <c r="N74" s="94">
        <v>210.60000000000002</v>
      </c>
      <c r="O74" s="95">
        <f t="shared" si="26"/>
        <v>0.74633212842866259</v>
      </c>
      <c r="P74" s="94">
        <v>1382.21</v>
      </c>
      <c r="Q74" s="94">
        <v>1100.6600000000001</v>
      </c>
      <c r="R74" s="95">
        <f t="shared" si="27"/>
        <v>0.79630446893019158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7">
        <f t="shared" si="23"/>
        <v>1266.27</v>
      </c>
      <c r="E75" s="53">
        <f>H75+K75+N75+Q75</f>
        <v>1173.1499999999999</v>
      </c>
      <c r="F75" s="54">
        <f t="shared" si="24"/>
        <v>0.92646118126465915</v>
      </c>
      <c r="G75" s="87">
        <v>917.03</v>
      </c>
      <c r="H75" s="129">
        <v>909.81</v>
      </c>
      <c r="I75" s="54">
        <f t="shared" si="20"/>
        <v>0.99212675703084952</v>
      </c>
      <c r="J75" s="87"/>
      <c r="K75" s="137"/>
      <c r="L75" s="54" t="str">
        <f t="shared" si="25"/>
        <v xml:space="preserve"> </v>
      </c>
      <c r="M75" s="87">
        <v>175.82</v>
      </c>
      <c r="N75" s="53">
        <v>140.06</v>
      </c>
      <c r="O75" s="54">
        <f t="shared" si="26"/>
        <v>0.79661016949152552</v>
      </c>
      <c r="P75" s="87">
        <v>173.42</v>
      </c>
      <c r="Q75" s="53">
        <v>123.28</v>
      </c>
      <c r="R75" s="54">
        <f t="shared" si="27"/>
        <v>0.71087533156498683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7">
        <f t="shared" si="23"/>
        <v>351.78999999999996</v>
      </c>
      <c r="E76" s="53">
        <f>H76+K76+N76+Q76</f>
        <v>307.01000000000005</v>
      </c>
      <c r="F76" s="54">
        <f t="shared" si="24"/>
        <v>0.8727081497484297</v>
      </c>
      <c r="G76" s="87">
        <v>1.25</v>
      </c>
      <c r="H76" s="129">
        <v>1.74</v>
      </c>
      <c r="I76" s="54">
        <f t="shared" si="20"/>
        <v>1.3919999999999999</v>
      </c>
      <c r="J76" s="87"/>
      <c r="K76" s="137"/>
      <c r="L76" s="54" t="str">
        <f t="shared" si="25"/>
        <v xml:space="preserve"> </v>
      </c>
      <c r="M76" s="87">
        <v>33.03</v>
      </c>
      <c r="N76" s="53">
        <v>28.55</v>
      </c>
      <c r="O76" s="54">
        <f t="shared" si="26"/>
        <v>0.86436572812594614</v>
      </c>
      <c r="P76" s="87">
        <v>317.51</v>
      </c>
      <c r="Q76" s="53">
        <v>276.72000000000003</v>
      </c>
      <c r="R76" s="54">
        <f t="shared" si="27"/>
        <v>0.87153160530377005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7">
        <f t="shared" si="23"/>
        <v>435.93</v>
      </c>
      <c r="E77" s="53">
        <f>H77+K77+N77+Q77</f>
        <v>330.26</v>
      </c>
      <c r="F77" s="54">
        <f>IF(E77=0," ",IF(E77/D77*100&gt;200,"св.200",E77/D77))</f>
        <v>0.75759869703851535</v>
      </c>
      <c r="G77" s="87">
        <v>1.22</v>
      </c>
      <c r="H77" s="129">
        <v>2.7</v>
      </c>
      <c r="I77" s="54" t="str">
        <f t="shared" si="20"/>
        <v>св.200</v>
      </c>
      <c r="J77" s="87"/>
      <c r="K77" s="137">
        <v>4.0999999999999996</v>
      </c>
      <c r="L77" s="55"/>
      <c r="M77" s="87">
        <v>40.090000000000003</v>
      </c>
      <c r="N77" s="53">
        <v>26.33</v>
      </c>
      <c r="O77" s="54">
        <f t="shared" si="26"/>
        <v>0.65677226240957831</v>
      </c>
      <c r="P77" s="87">
        <v>394.62</v>
      </c>
      <c r="Q77" s="53">
        <v>297.13</v>
      </c>
      <c r="R77" s="54">
        <f>IF(Q77=0," ",IF(Q77/P77*100&gt;200,"св.200",Q77/P77))</f>
        <v>0.75295220718666056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7">
        <f t="shared" si="23"/>
        <v>540.26</v>
      </c>
      <c r="E78" s="53">
        <f>H78+K78+N78+Q78</f>
        <v>429.4</v>
      </c>
      <c r="F78" s="54">
        <f t="shared" si="24"/>
        <v>0.7948025024987968</v>
      </c>
      <c r="G78" s="87">
        <v>10.36</v>
      </c>
      <c r="H78" s="129">
        <v>1.05</v>
      </c>
      <c r="I78" s="54">
        <f t="shared" ref="I78:I101" si="28">IF(G78=0," ",IF(H78/G78*100&gt;200,"св.200",H78/G78))</f>
        <v>0.10135135135135136</v>
      </c>
      <c r="J78" s="87"/>
      <c r="K78" s="137">
        <v>9.16</v>
      </c>
      <c r="L78" s="54" t="str">
        <f t="shared" si="25"/>
        <v xml:space="preserve"> </v>
      </c>
      <c r="M78" s="87">
        <v>33.24</v>
      </c>
      <c r="N78" s="53">
        <v>15.66</v>
      </c>
      <c r="O78" s="54">
        <f t="shared" si="26"/>
        <v>0.4711191335740072</v>
      </c>
      <c r="P78" s="87">
        <v>496.66</v>
      </c>
      <c r="Q78" s="53">
        <v>403.53</v>
      </c>
      <c r="R78" s="54">
        <f t="shared" si="27"/>
        <v>0.81248741593846885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3" t="s">
        <v>71</v>
      </c>
      <c r="D79" s="94">
        <f>SUM(D80:D82,D81)</f>
        <v>2908.2999999999997</v>
      </c>
      <c r="E79" s="94">
        <f>SUM(E80:E82,E81)</f>
        <v>2633.28</v>
      </c>
      <c r="F79" s="95">
        <f t="shared" si="24"/>
        <v>0.90543616545748395</v>
      </c>
      <c r="G79" s="94">
        <v>259.95000000000005</v>
      </c>
      <c r="H79" s="128">
        <v>273.44000000000005</v>
      </c>
      <c r="I79" s="95">
        <f t="shared" si="28"/>
        <v>1.0518945951144452</v>
      </c>
      <c r="J79" s="94">
        <v>115.92</v>
      </c>
      <c r="K79" s="136">
        <f>K81</f>
        <v>115.92</v>
      </c>
      <c r="L79" s="95">
        <f t="shared" si="25"/>
        <v>1</v>
      </c>
      <c r="M79" s="94">
        <v>751.09999999999991</v>
      </c>
      <c r="N79" s="94">
        <v>589.19000000000005</v>
      </c>
      <c r="O79" s="95">
        <f t="shared" si="26"/>
        <v>0.78443616029822938</v>
      </c>
      <c r="P79" s="94">
        <v>1485.15</v>
      </c>
      <c r="Q79" s="94">
        <v>1363.4099999999999</v>
      </c>
      <c r="R79" s="95">
        <f t="shared" si="27"/>
        <v>0.91802848197151787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7">
        <f t="shared" si="23"/>
        <v>1066.6600000000001</v>
      </c>
      <c r="E80" s="53">
        <f>H80+K80+N80+Q80</f>
        <v>1003</v>
      </c>
      <c r="F80" s="54">
        <f>IF(E80=0," ",IF(E80/D80*100&gt;200,"св.200",E80/D80))</f>
        <v>0.9403183769898561</v>
      </c>
      <c r="G80" s="87">
        <v>257.91000000000003</v>
      </c>
      <c r="H80" s="129">
        <v>271.22000000000003</v>
      </c>
      <c r="I80" s="54">
        <f t="shared" si="28"/>
        <v>1.0516071497809314</v>
      </c>
      <c r="J80" s="87"/>
      <c r="K80" s="137"/>
      <c r="L80" s="54" t="str">
        <f t="shared" si="25"/>
        <v xml:space="preserve"> </v>
      </c>
      <c r="M80" s="87">
        <v>359.84</v>
      </c>
      <c r="N80" s="53">
        <v>298.01</v>
      </c>
      <c r="O80" s="54">
        <f t="shared" si="26"/>
        <v>0.82817363272565592</v>
      </c>
      <c r="P80" s="87">
        <v>448.91</v>
      </c>
      <c r="Q80" s="53">
        <v>433.77</v>
      </c>
      <c r="R80" s="56">
        <f>IF(Q80=0," ",IF(Q80/P80*100&gt;200,"св.200",Q80/P80))</f>
        <v>0.96627386335791132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7">
        <f t="shared" si="23"/>
        <v>296.17999999999995</v>
      </c>
      <c r="E81" s="53">
        <f>H81+K81+N81+Q81</f>
        <v>291.32</v>
      </c>
      <c r="F81" s="54">
        <f>IF(E81=0," ",IF(E81/D81*100&gt;200,"св.200",E81/D81))</f>
        <v>0.98359105949085035</v>
      </c>
      <c r="G81" s="87">
        <v>0.09</v>
      </c>
      <c r="H81" s="129">
        <v>0.14000000000000001</v>
      </c>
      <c r="I81" s="54">
        <f t="shared" si="28"/>
        <v>1.5555555555555558</v>
      </c>
      <c r="J81" s="87">
        <v>115.92</v>
      </c>
      <c r="K81" s="137">
        <v>115.92</v>
      </c>
      <c r="L81" s="54">
        <f t="shared" si="25"/>
        <v>1</v>
      </c>
      <c r="M81" s="87">
        <v>115.82</v>
      </c>
      <c r="N81" s="53">
        <v>114.53</v>
      </c>
      <c r="O81" s="54">
        <f t="shared" si="26"/>
        <v>0.98886202728371619</v>
      </c>
      <c r="P81" s="87">
        <v>64.349999999999994</v>
      </c>
      <c r="Q81" s="53">
        <v>60.73</v>
      </c>
      <c r="R81" s="56">
        <f>IF(Q81=0," ",IF(Q81/P81*100&gt;200,"св.200",Q81/P81))</f>
        <v>0.94374514374514373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7">
        <f>(G82+J82+M82+P82)</f>
        <v>1249.28</v>
      </c>
      <c r="E82" s="53">
        <f>H82+K82+N82+Q82</f>
        <v>1047.6399999999999</v>
      </c>
      <c r="F82" s="54">
        <f>IF(E82=0," ",IF(E82/D82*100&gt;200,"св.200",E82/D82))</f>
        <v>0.83859503073770481</v>
      </c>
      <c r="G82" s="87">
        <v>1.95</v>
      </c>
      <c r="H82" s="129">
        <v>2.08</v>
      </c>
      <c r="I82" s="54">
        <f>IF(G82=0," ",IF(H82/G82*100&gt;200,"св.200",H82/G82))</f>
        <v>1.0666666666666667</v>
      </c>
      <c r="J82" s="87"/>
      <c r="K82" s="137"/>
      <c r="L82" s="55"/>
      <c r="M82" s="87">
        <v>275.44</v>
      </c>
      <c r="N82" s="53">
        <v>176.65</v>
      </c>
      <c r="O82" s="54">
        <f>IF(M82=0," ",IF(N82/M82*100&gt;200,"св.200",N82/M82))</f>
        <v>0.64133749636944526</v>
      </c>
      <c r="P82" s="87">
        <v>971.89</v>
      </c>
      <c r="Q82" s="53">
        <v>868.91</v>
      </c>
      <c r="R82" s="54">
        <f>IF(Q82=0," ",IF(Q82/P82*100&gt;200,"св.200",Q82/P82))</f>
        <v>0.8940415067548797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3" t="s">
        <v>144</v>
      </c>
      <c r="D83" s="94">
        <f>SUM(D84:D88)</f>
        <v>19663.38</v>
      </c>
      <c r="E83" s="94">
        <f>SUM(E84:E88)</f>
        <v>19236.739999999998</v>
      </c>
      <c r="F83" s="95">
        <f t="shared" si="24"/>
        <v>0.97830281467377411</v>
      </c>
      <c r="G83" s="94">
        <v>679.76</v>
      </c>
      <c r="H83" s="128">
        <v>1011.78</v>
      </c>
      <c r="I83" s="95">
        <f t="shared" si="28"/>
        <v>1.4884370954454513</v>
      </c>
      <c r="J83" s="94">
        <v>0.28999999999999998</v>
      </c>
      <c r="K83" s="136">
        <f>SUM(K84:K88)</f>
        <v>9.0500000000000007</v>
      </c>
      <c r="L83" s="95" t="str">
        <f t="shared" si="25"/>
        <v>св.200</v>
      </c>
      <c r="M83" s="94">
        <v>1897.04</v>
      </c>
      <c r="N83" s="94">
        <v>1450.88</v>
      </c>
      <c r="O83" s="95">
        <f t="shared" si="26"/>
        <v>0.7648125500780163</v>
      </c>
      <c r="P83" s="94">
        <v>17086.29</v>
      </c>
      <c r="Q83" s="94">
        <v>16765.030000000002</v>
      </c>
      <c r="R83" s="95">
        <f t="shared" si="27"/>
        <v>0.98119779074333879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7">
        <f t="shared" si="23"/>
        <v>16719.86</v>
      </c>
      <c r="E84" s="53">
        <f>H84+K84+N84+Q84</f>
        <v>16746.77</v>
      </c>
      <c r="F84" s="54">
        <f t="shared" si="24"/>
        <v>1.0016094632371324</v>
      </c>
      <c r="G84" s="87">
        <v>237.86</v>
      </c>
      <c r="H84" s="129">
        <v>447.42</v>
      </c>
      <c r="I84" s="54">
        <f t="shared" si="28"/>
        <v>1.8810224501807786</v>
      </c>
      <c r="J84" s="87"/>
      <c r="K84" s="137"/>
      <c r="L84" s="54" t="str">
        <f>IF(K84=0," ",IF(K84/J84*100&gt;200,"св.200",K84/J84))</f>
        <v xml:space="preserve"> </v>
      </c>
      <c r="M84" s="87">
        <v>886.58</v>
      </c>
      <c r="N84" s="53">
        <v>652.44000000000005</v>
      </c>
      <c r="O84" s="54">
        <f t="shared" si="26"/>
        <v>0.73590651717837086</v>
      </c>
      <c r="P84" s="87">
        <v>15595.42</v>
      </c>
      <c r="Q84" s="53">
        <v>15646.91</v>
      </c>
      <c r="R84" s="54">
        <f t="shared" si="27"/>
        <v>1.0033016103445755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7">
        <f t="shared" si="23"/>
        <v>952.14</v>
      </c>
      <c r="E85" s="53">
        <f>H85+K85+N85+Q85</f>
        <v>837.79000000000008</v>
      </c>
      <c r="F85" s="54">
        <f t="shared" si="24"/>
        <v>0.8799021152351546</v>
      </c>
      <c r="G85" s="87">
        <v>427.9</v>
      </c>
      <c r="H85" s="129">
        <v>546.45000000000005</v>
      </c>
      <c r="I85" s="54">
        <f t="shared" si="28"/>
        <v>1.2770507127833608</v>
      </c>
      <c r="J85" s="87"/>
      <c r="K85" s="137">
        <v>0.01</v>
      </c>
      <c r="L85" s="54" t="str">
        <f>IF(J85=0," ",IF(K85/J85*100&gt;200,"св.200",K85/J85))</f>
        <v xml:space="preserve"> </v>
      </c>
      <c r="M85" s="87">
        <v>241.1</v>
      </c>
      <c r="N85" s="53">
        <v>101.2</v>
      </c>
      <c r="O85" s="54">
        <f t="shared" si="26"/>
        <v>0.41974284529240979</v>
      </c>
      <c r="P85" s="87">
        <v>283.14</v>
      </c>
      <c r="Q85" s="53">
        <v>190.13</v>
      </c>
      <c r="R85" s="54">
        <f t="shared" si="27"/>
        <v>0.67150526241435338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7">
        <f t="shared" si="23"/>
        <v>1348.75</v>
      </c>
      <c r="E86" s="53">
        <f>H86+K86+N86+Q86</f>
        <v>1239.5300000000002</v>
      </c>
      <c r="F86" s="54">
        <f t="shared" si="24"/>
        <v>0.91902131603336434</v>
      </c>
      <c r="G86" s="87">
        <v>13.48</v>
      </c>
      <c r="H86" s="129">
        <v>17.21</v>
      </c>
      <c r="I86" s="54">
        <f t="shared" si="28"/>
        <v>1.2767062314540059</v>
      </c>
      <c r="J86" s="87"/>
      <c r="K86" s="137"/>
      <c r="L86" s="54" t="str">
        <f>IF(J86=0," ",IF(K86/J86*100&gt;200,"св.200",K86/J86))</f>
        <v xml:space="preserve"> </v>
      </c>
      <c r="M86" s="87">
        <v>640.67999999999995</v>
      </c>
      <c r="N86" s="53">
        <v>608.44000000000005</v>
      </c>
      <c r="O86" s="54">
        <f t="shared" si="26"/>
        <v>0.94967846662920663</v>
      </c>
      <c r="P86" s="87">
        <v>694.59</v>
      </c>
      <c r="Q86" s="53">
        <v>613.88</v>
      </c>
      <c r="R86" s="54">
        <f t="shared" si="27"/>
        <v>0.88380195511020887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7">
        <f t="shared" si="23"/>
        <v>538.54999999999995</v>
      </c>
      <c r="E87" s="53">
        <f>H87+K87+N87+Q87</f>
        <v>328.87</v>
      </c>
      <c r="F87" s="54">
        <f t="shared" si="24"/>
        <v>0.61065824900194976</v>
      </c>
      <c r="G87" s="87">
        <v>0.44</v>
      </c>
      <c r="H87" s="129">
        <v>0.22</v>
      </c>
      <c r="I87" s="54">
        <f t="shared" si="28"/>
        <v>0.5</v>
      </c>
      <c r="J87" s="87"/>
      <c r="K87" s="137">
        <v>8.48</v>
      </c>
      <c r="L87" s="54" t="str">
        <f>IF(J87=0," ",IF(K87/J87*100&gt;200,"св.200",K87/J87))</f>
        <v xml:space="preserve"> </v>
      </c>
      <c r="M87" s="87">
        <v>117.05</v>
      </c>
      <c r="N87" s="53">
        <v>81.94</v>
      </c>
      <c r="O87" s="54">
        <f t="shared" si="26"/>
        <v>0.70004271678769758</v>
      </c>
      <c r="P87" s="87">
        <v>421.06</v>
      </c>
      <c r="Q87" s="53">
        <v>238.23</v>
      </c>
      <c r="R87" s="54">
        <f t="shared" si="27"/>
        <v>0.56578634873889699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7">
        <f t="shared" si="23"/>
        <v>104.08</v>
      </c>
      <c r="E88" s="53">
        <f>H88+K88+N88+Q88</f>
        <v>83.78</v>
      </c>
      <c r="F88" s="54">
        <f t="shared" si="24"/>
        <v>0.80495772482705619</v>
      </c>
      <c r="G88" s="87">
        <v>0.08</v>
      </c>
      <c r="H88" s="129">
        <v>0.48</v>
      </c>
      <c r="I88" s="54" t="str">
        <f t="shared" si="28"/>
        <v>св.200</v>
      </c>
      <c r="J88" s="87">
        <v>0.28999999999999998</v>
      </c>
      <c r="K88" s="137">
        <v>0.56000000000000005</v>
      </c>
      <c r="L88" s="54">
        <f t="shared" si="25"/>
        <v>1.931034482758621</v>
      </c>
      <c r="M88" s="87">
        <v>11.63</v>
      </c>
      <c r="N88" s="53">
        <v>6.86</v>
      </c>
      <c r="O88" s="54">
        <f t="shared" si="26"/>
        <v>0.58985382631126393</v>
      </c>
      <c r="P88" s="87">
        <v>92.08</v>
      </c>
      <c r="Q88" s="53">
        <v>75.88</v>
      </c>
      <c r="R88" s="54">
        <f t="shared" si="27"/>
        <v>0.82406602953953079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3" t="s">
        <v>142</v>
      </c>
      <c r="D89" s="94">
        <f>SUM(D90:D94)</f>
        <v>5290.0300000000007</v>
      </c>
      <c r="E89" s="94">
        <f>SUM(E90:E94)</f>
        <v>4903.5999999999995</v>
      </c>
      <c r="F89" s="95">
        <f t="shared" si="24"/>
        <v>0.92695126492666369</v>
      </c>
      <c r="G89" s="94">
        <v>369.24</v>
      </c>
      <c r="H89" s="128">
        <v>362.27</v>
      </c>
      <c r="I89" s="95">
        <f t="shared" si="28"/>
        <v>0.98112338858195203</v>
      </c>
      <c r="J89" s="94"/>
      <c r="K89" s="136">
        <f>SUM(K90:K94)</f>
        <v>44.64</v>
      </c>
      <c r="L89" s="95" t="str">
        <f t="shared" si="25"/>
        <v xml:space="preserve"> </v>
      </c>
      <c r="M89" s="94">
        <v>2254.0500000000002</v>
      </c>
      <c r="N89" s="94">
        <v>2108.12</v>
      </c>
      <c r="O89" s="95">
        <f t="shared" si="26"/>
        <v>0.93525875646059298</v>
      </c>
      <c r="P89" s="94">
        <v>2666.7400000000002</v>
      </c>
      <c r="Q89" s="94">
        <v>2388.5699999999997</v>
      </c>
      <c r="R89" s="95">
        <f t="shared" si="27"/>
        <v>0.89568911854923972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7">
        <f t="shared" si="23"/>
        <v>2851.02</v>
      </c>
      <c r="E90" s="53">
        <f>H90+K90+N90+Q90</f>
        <v>2643.46</v>
      </c>
      <c r="F90" s="54">
        <f t="shared" si="24"/>
        <v>0.92719798528246034</v>
      </c>
      <c r="G90" s="87">
        <v>345.01</v>
      </c>
      <c r="H90" s="129">
        <v>316.08</v>
      </c>
      <c r="I90" s="54">
        <f t="shared" si="28"/>
        <v>0.91614735804759284</v>
      </c>
      <c r="J90" s="87"/>
      <c r="K90" s="137"/>
      <c r="L90" s="54" t="str">
        <f t="shared" si="25"/>
        <v xml:space="preserve"> </v>
      </c>
      <c r="M90" s="87">
        <v>1923.3</v>
      </c>
      <c r="N90" s="53">
        <v>1794.1</v>
      </c>
      <c r="O90" s="54">
        <f t="shared" si="26"/>
        <v>0.93282379244007696</v>
      </c>
      <c r="P90" s="87">
        <v>582.71</v>
      </c>
      <c r="Q90" s="53">
        <v>533.28</v>
      </c>
      <c r="R90" s="54">
        <f>IF(P90=0," ",IF(Q90/P90*100&gt;200,"св.200",Q90/P90))</f>
        <v>0.91517221259288484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7">
        <f t="shared" si="23"/>
        <v>135.58000000000001</v>
      </c>
      <c r="E91" s="53">
        <f>H91+K91+N91+Q91</f>
        <v>89.1</v>
      </c>
      <c r="F91" s="54">
        <f t="shared" si="24"/>
        <v>0.65717657471603474</v>
      </c>
      <c r="G91" s="87">
        <v>5.4</v>
      </c>
      <c r="H91" s="129">
        <v>12.42</v>
      </c>
      <c r="I91" s="54" t="str">
        <f t="shared" si="28"/>
        <v>св.200</v>
      </c>
      <c r="J91" s="87"/>
      <c r="K91" s="137"/>
      <c r="L91" s="54" t="str">
        <f t="shared" si="25"/>
        <v xml:space="preserve"> </v>
      </c>
      <c r="M91" s="87">
        <v>42.75</v>
      </c>
      <c r="N91" s="53">
        <v>36.619999999999997</v>
      </c>
      <c r="O91" s="54">
        <f t="shared" si="26"/>
        <v>0.85660818713450282</v>
      </c>
      <c r="P91" s="87">
        <v>87.43</v>
      </c>
      <c r="Q91" s="53">
        <v>40.06</v>
      </c>
      <c r="R91" s="54">
        <f t="shared" si="27"/>
        <v>0.45819512753059588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7">
        <f t="shared" si="23"/>
        <v>1403.65</v>
      </c>
      <c r="E92" s="53">
        <f>H92+K92+N92+Q92</f>
        <v>1357.9099999999999</v>
      </c>
      <c r="F92" s="54">
        <f t="shared" si="24"/>
        <v>0.96741352901364286</v>
      </c>
      <c r="G92" s="87">
        <v>15.5</v>
      </c>
      <c r="H92" s="129">
        <v>21.52</v>
      </c>
      <c r="I92" s="54">
        <f t="shared" si="28"/>
        <v>1.3883870967741936</v>
      </c>
      <c r="J92" s="87"/>
      <c r="K92" s="137">
        <v>44.64</v>
      </c>
      <c r="L92" s="54" t="str">
        <f t="shared" si="25"/>
        <v xml:space="preserve"> </v>
      </c>
      <c r="M92" s="87">
        <v>80.19</v>
      </c>
      <c r="N92" s="53">
        <v>72.489999999999995</v>
      </c>
      <c r="O92" s="54">
        <f t="shared" si="26"/>
        <v>0.90397805212620019</v>
      </c>
      <c r="P92" s="87">
        <v>1307.96</v>
      </c>
      <c r="Q92" s="53">
        <v>1219.26</v>
      </c>
      <c r="R92" s="54">
        <f t="shared" si="27"/>
        <v>0.93218447047310316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7">
        <f t="shared" si="23"/>
        <v>626.14</v>
      </c>
      <c r="E93" s="53">
        <f>H93+K93+N93+Q93</f>
        <v>573.43000000000006</v>
      </c>
      <c r="F93" s="54">
        <f t="shared" si="24"/>
        <v>0.9158175487910053</v>
      </c>
      <c r="G93" s="87">
        <v>2.85</v>
      </c>
      <c r="H93" s="129">
        <v>10.76</v>
      </c>
      <c r="I93" s="54" t="str">
        <f>IF(G93&lt;=0.01," ",IF(H93/G93*100&gt;200,"св.200",H93/G93))</f>
        <v>св.200</v>
      </c>
      <c r="J93" s="87"/>
      <c r="K93" s="137"/>
      <c r="L93" s="54" t="str">
        <f t="shared" si="25"/>
        <v xml:space="preserve"> </v>
      </c>
      <c r="M93" s="87">
        <v>144.88</v>
      </c>
      <c r="N93" s="53">
        <v>142.69999999999999</v>
      </c>
      <c r="O93" s="54">
        <f t="shared" si="26"/>
        <v>0.9849530646051905</v>
      </c>
      <c r="P93" s="87">
        <v>478.41</v>
      </c>
      <c r="Q93" s="53">
        <v>419.97</v>
      </c>
      <c r="R93" s="54">
        <f t="shared" si="27"/>
        <v>0.87784536276415626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7">
        <f t="shared" si="23"/>
        <v>273.64</v>
      </c>
      <c r="E94" s="53">
        <f>H94+K94+N94+Q94</f>
        <v>239.7</v>
      </c>
      <c r="F94" s="54">
        <f t="shared" ref="F94:F125" si="29">IF(D94=0," ",IF(E94/D94*100&gt;200,"св.200",E94/D94))</f>
        <v>0.87596842566876187</v>
      </c>
      <c r="G94" s="87">
        <v>0.48</v>
      </c>
      <c r="H94" s="129">
        <v>1.49</v>
      </c>
      <c r="I94" s="54" t="str">
        <f t="shared" si="28"/>
        <v>св.200</v>
      </c>
      <c r="J94" s="87"/>
      <c r="K94" s="137"/>
      <c r="L94" s="54" t="str">
        <f>IF(J94=0," ",IF(K94/J94*100&gt;200,"св.200",K94/J94))</f>
        <v xml:space="preserve"> </v>
      </c>
      <c r="M94" s="87">
        <v>62.93</v>
      </c>
      <c r="N94" s="53">
        <v>62.21</v>
      </c>
      <c r="O94" s="54">
        <f t="shared" ref="O94:O125" si="30">IF(M94=0," ",IF(N94/M94*100&gt;200,"св.200",N94/M94))</f>
        <v>0.98855871603368828</v>
      </c>
      <c r="P94" s="87">
        <v>210.23</v>
      </c>
      <c r="Q94" s="53">
        <v>176</v>
      </c>
      <c r="R94" s="54">
        <f t="shared" ref="R94:R125" si="31">IF(P94=0," ",IF(Q94/P94*100&gt;200,"св.200",Q94/P94))</f>
        <v>0.83717832849736007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3" t="s">
        <v>61</v>
      </c>
      <c r="D95" s="94">
        <f>SUM(D96:D99)</f>
        <v>6296.6100000000006</v>
      </c>
      <c r="E95" s="94">
        <f>SUM(E96:E99)</f>
        <v>5316.74</v>
      </c>
      <c r="F95" s="95">
        <f t="shared" si="29"/>
        <v>0.84438134170609258</v>
      </c>
      <c r="G95" s="94">
        <v>878.99</v>
      </c>
      <c r="H95" s="128">
        <v>776.82999999999993</v>
      </c>
      <c r="I95" s="95">
        <f t="shared" si="28"/>
        <v>0.88377569710690673</v>
      </c>
      <c r="J95" s="94"/>
      <c r="K95" s="136">
        <f>SUM(K96:K99)</f>
        <v>2.5999999999999996</v>
      </c>
      <c r="L95" s="95" t="str">
        <f t="shared" ref="L95:L125" si="32">IF(J95=0," ",IF(K95/J95*100&gt;200,"св.200",K95/J95))</f>
        <v xml:space="preserve"> </v>
      </c>
      <c r="M95" s="94">
        <v>2461.21</v>
      </c>
      <c r="N95" s="94">
        <v>2024.4199999999998</v>
      </c>
      <c r="O95" s="95">
        <f t="shared" si="30"/>
        <v>0.82253038139776768</v>
      </c>
      <c r="P95" s="94">
        <v>2956.41</v>
      </c>
      <c r="Q95" s="94">
        <v>2512.89</v>
      </c>
      <c r="R95" s="95">
        <f t="shared" si="31"/>
        <v>0.84998021248744249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7">
        <f t="shared" ref="D96:D141" si="33">(G96+J96+M96+P96)</f>
        <v>3923.6</v>
      </c>
      <c r="E96" s="53">
        <f>H96+K96+N96+Q96</f>
        <v>3293.74</v>
      </c>
      <c r="F96" s="54">
        <f t="shared" si="29"/>
        <v>0.83946885513304104</v>
      </c>
      <c r="G96" s="87">
        <v>853.42</v>
      </c>
      <c r="H96" s="129">
        <v>700.8</v>
      </c>
      <c r="I96" s="54">
        <f t="shared" si="28"/>
        <v>0.82116660026716037</v>
      </c>
      <c r="J96" s="87"/>
      <c r="K96" s="137">
        <v>2.5299999999999998</v>
      </c>
      <c r="L96" s="54" t="str">
        <f t="shared" si="32"/>
        <v xml:space="preserve"> </v>
      </c>
      <c r="M96" s="87">
        <v>1833.76</v>
      </c>
      <c r="N96" s="53">
        <v>1507.61</v>
      </c>
      <c r="O96" s="54">
        <f t="shared" si="30"/>
        <v>0.82214139254864316</v>
      </c>
      <c r="P96" s="87">
        <v>1236.42</v>
      </c>
      <c r="Q96" s="53">
        <v>1082.8</v>
      </c>
      <c r="R96" s="54">
        <f t="shared" si="31"/>
        <v>0.875754193558823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7">
        <f t="shared" si="33"/>
        <v>1250.31</v>
      </c>
      <c r="E97" s="53">
        <f>H97+K97+N97+Q97</f>
        <v>1107.08</v>
      </c>
      <c r="F97" s="54">
        <f t="shared" si="29"/>
        <v>0.88544440978637295</v>
      </c>
      <c r="G97" s="87">
        <v>21.83</v>
      </c>
      <c r="H97" s="129">
        <v>67.489999999999995</v>
      </c>
      <c r="I97" s="54" t="str">
        <f t="shared" si="28"/>
        <v>св.200</v>
      </c>
      <c r="J97" s="87"/>
      <c r="K97" s="137"/>
      <c r="L97" s="54" t="str">
        <f t="shared" si="32"/>
        <v xml:space="preserve"> </v>
      </c>
      <c r="M97" s="87">
        <v>330.48</v>
      </c>
      <c r="N97" s="53">
        <v>284.27</v>
      </c>
      <c r="O97" s="54">
        <f t="shared" si="30"/>
        <v>0.86017308157831018</v>
      </c>
      <c r="P97" s="87">
        <v>898</v>
      </c>
      <c r="Q97" s="53">
        <v>755.32</v>
      </c>
      <c r="R97" s="54">
        <f t="shared" si="31"/>
        <v>0.84111358574610251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7">
        <f t="shared" si="33"/>
        <v>615.52</v>
      </c>
      <c r="E98" s="53">
        <f>H98+K98+N98+Q98</f>
        <v>471.68</v>
      </c>
      <c r="F98" s="54">
        <f t="shared" si="29"/>
        <v>0.76631141148947235</v>
      </c>
      <c r="G98" s="87">
        <v>0.22</v>
      </c>
      <c r="H98" s="129">
        <v>7.07</v>
      </c>
      <c r="I98" s="54" t="str">
        <f t="shared" si="28"/>
        <v>св.200</v>
      </c>
      <c r="J98" s="87"/>
      <c r="K98" s="137"/>
      <c r="L98" s="54" t="str">
        <f t="shared" si="32"/>
        <v xml:space="preserve"> </v>
      </c>
      <c r="M98" s="87">
        <v>150.43</v>
      </c>
      <c r="N98" s="53">
        <v>105.99</v>
      </c>
      <c r="O98" s="54">
        <f t="shared" si="30"/>
        <v>0.70458020341687155</v>
      </c>
      <c r="P98" s="87">
        <v>464.87</v>
      </c>
      <c r="Q98" s="53">
        <v>358.62</v>
      </c>
      <c r="R98" s="54">
        <f t="shared" si="31"/>
        <v>0.77144147826274012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7">
        <f t="shared" si="33"/>
        <v>507.18</v>
      </c>
      <c r="E99" s="53">
        <f>H99+K99+N99+Q99</f>
        <v>444.24</v>
      </c>
      <c r="F99" s="54">
        <f t="shared" si="29"/>
        <v>0.87590204661067073</v>
      </c>
      <c r="G99" s="87">
        <v>3.52</v>
      </c>
      <c r="H99" s="129">
        <v>1.47</v>
      </c>
      <c r="I99" s="54">
        <f t="shared" si="28"/>
        <v>0.41761363636363635</v>
      </c>
      <c r="J99" s="92"/>
      <c r="K99" s="137">
        <v>7.0000000000000007E-2</v>
      </c>
      <c r="L99" s="54" t="str">
        <f t="shared" si="32"/>
        <v xml:space="preserve"> </v>
      </c>
      <c r="M99" s="87">
        <v>146.54</v>
      </c>
      <c r="N99" s="53">
        <v>126.55</v>
      </c>
      <c r="O99" s="54">
        <f t="shared" si="30"/>
        <v>0.86358673399754338</v>
      </c>
      <c r="P99" s="87">
        <v>357.12</v>
      </c>
      <c r="Q99" s="53">
        <v>316.14999999999998</v>
      </c>
      <c r="R99" s="54">
        <f t="shared" si="31"/>
        <v>0.8852766577060931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3" t="s">
        <v>141</v>
      </c>
      <c r="D100" s="94">
        <f>SUM(D101:D106)</f>
        <v>4181.57</v>
      </c>
      <c r="E100" s="94">
        <f>SUM(E101:E106)</f>
        <v>3742.4700000000003</v>
      </c>
      <c r="F100" s="95">
        <f t="shared" si="29"/>
        <v>0.89499159406634365</v>
      </c>
      <c r="G100" s="94">
        <v>161.35</v>
      </c>
      <c r="H100" s="128">
        <v>225.48000000000002</v>
      </c>
      <c r="I100" s="95">
        <f t="shared" si="28"/>
        <v>1.3974589401921291</v>
      </c>
      <c r="J100" s="94"/>
      <c r="K100" s="136">
        <f>SUM(K101:K106)</f>
        <v>2.52</v>
      </c>
      <c r="L100" s="95" t="str">
        <f t="shared" si="32"/>
        <v xml:space="preserve"> </v>
      </c>
      <c r="M100" s="94">
        <v>550.04</v>
      </c>
      <c r="N100" s="94">
        <v>448.71000000000004</v>
      </c>
      <c r="O100" s="95">
        <f t="shared" si="30"/>
        <v>0.81577703439749849</v>
      </c>
      <c r="P100" s="94">
        <v>3470.18</v>
      </c>
      <c r="Q100" s="94">
        <v>3065.76</v>
      </c>
      <c r="R100" s="95">
        <f t="shared" si="31"/>
        <v>0.88345849494838891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7">
        <f t="shared" si="33"/>
        <v>1117.1799999999998</v>
      </c>
      <c r="E101" s="53">
        <f>H101+K101+N101+Q101</f>
        <v>1063.1199999999999</v>
      </c>
      <c r="F101" s="54">
        <f>IF(D101=0," ",IF(E101/D101*100&gt;200,"св.200",E101/D101))</f>
        <v>0.95161030451672968</v>
      </c>
      <c r="G101" s="87">
        <v>154.16999999999999</v>
      </c>
      <c r="H101" s="129">
        <v>205.15</v>
      </c>
      <c r="I101" s="54">
        <f t="shared" si="28"/>
        <v>1.3306739313744569</v>
      </c>
      <c r="J101" s="87"/>
      <c r="K101" s="137"/>
      <c r="L101" s="54" t="str">
        <f t="shared" si="32"/>
        <v xml:space="preserve"> </v>
      </c>
      <c r="M101" s="87">
        <v>295.10000000000002</v>
      </c>
      <c r="N101" s="53">
        <v>261.49</v>
      </c>
      <c r="O101" s="54">
        <f t="shared" si="30"/>
        <v>0.88610640460860723</v>
      </c>
      <c r="P101" s="87">
        <v>667.91</v>
      </c>
      <c r="Q101" s="53">
        <v>596.48</v>
      </c>
      <c r="R101" s="54">
        <f t="shared" si="31"/>
        <v>0.89305445344432643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7">
        <f t="shared" si="33"/>
        <v>166.6</v>
      </c>
      <c r="E102" s="53">
        <f>H102+K102+N102+Q102</f>
        <v>146.42000000000002</v>
      </c>
      <c r="F102" s="54">
        <f>IF(D102=0," ",IF(E102/D102*100&gt;200,"св.200",E102/D102))</f>
        <v>0.87887154861944794</v>
      </c>
      <c r="G102" s="87">
        <v>4.76</v>
      </c>
      <c r="H102" s="129">
        <v>6.16</v>
      </c>
      <c r="I102" s="54">
        <f t="shared" ref="I102:I108" si="34">IF(G102=0," ",IF(H102/G102*100&gt;200,"св.200",H102/G102))</f>
        <v>1.2941176470588236</v>
      </c>
      <c r="J102" s="87"/>
      <c r="K102" s="137"/>
      <c r="L102" s="54" t="str">
        <f t="shared" si="32"/>
        <v xml:space="preserve"> </v>
      </c>
      <c r="M102" s="87">
        <v>35.85</v>
      </c>
      <c r="N102" s="53">
        <v>30.12</v>
      </c>
      <c r="O102" s="54">
        <f t="shared" si="30"/>
        <v>0.84016736401673642</v>
      </c>
      <c r="P102" s="87">
        <v>125.99</v>
      </c>
      <c r="Q102" s="53">
        <v>110.14</v>
      </c>
      <c r="R102" s="54">
        <f t="shared" si="31"/>
        <v>0.87419636479085649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7">
        <f t="shared" si="33"/>
        <v>870.71</v>
      </c>
      <c r="E103" s="53">
        <f t="shared" ref="E103:E141" si="35">H103+K103+N103+Q103</f>
        <v>783.61</v>
      </c>
      <c r="F103" s="54">
        <f>IF(D103=0," ",IF(E103/D103*100&gt;200,"св.200",E103/D103))</f>
        <v>0.89996669384754968</v>
      </c>
      <c r="G103" s="87">
        <v>0.56999999999999995</v>
      </c>
      <c r="H103" s="129">
        <v>2.08</v>
      </c>
      <c r="I103" s="54" t="str">
        <f t="shared" si="34"/>
        <v>св.200</v>
      </c>
      <c r="J103" s="87"/>
      <c r="K103" s="137"/>
      <c r="L103" s="54" t="str">
        <f t="shared" si="32"/>
        <v xml:space="preserve"> </v>
      </c>
      <c r="M103" s="87">
        <v>57.77</v>
      </c>
      <c r="N103" s="53">
        <v>50.09</v>
      </c>
      <c r="O103" s="54">
        <f t="shared" si="30"/>
        <v>0.86705902717673533</v>
      </c>
      <c r="P103" s="87">
        <v>812.37</v>
      </c>
      <c r="Q103" s="53">
        <v>731.44</v>
      </c>
      <c r="R103" s="54">
        <f t="shared" si="31"/>
        <v>0.90037790661890527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7">
        <f t="shared" si="33"/>
        <v>617.87</v>
      </c>
      <c r="E104" s="53">
        <f t="shared" si="35"/>
        <v>511.25</v>
      </c>
      <c r="F104" s="54">
        <f t="shared" si="29"/>
        <v>0.82743942900610157</v>
      </c>
      <c r="G104" s="87">
        <v>1.23</v>
      </c>
      <c r="H104" s="129">
        <v>11.88</v>
      </c>
      <c r="I104" s="54" t="str">
        <f t="shared" si="34"/>
        <v>св.200</v>
      </c>
      <c r="J104" s="87"/>
      <c r="K104" s="137"/>
      <c r="L104" s="54" t="str">
        <f t="shared" si="32"/>
        <v xml:space="preserve"> </v>
      </c>
      <c r="M104" s="87">
        <v>29.21</v>
      </c>
      <c r="N104" s="53">
        <v>18.91</v>
      </c>
      <c r="O104" s="54">
        <f t="shared" si="30"/>
        <v>0.64738103389250257</v>
      </c>
      <c r="P104" s="87">
        <v>587.42999999999995</v>
      </c>
      <c r="Q104" s="53">
        <v>480.46</v>
      </c>
      <c r="R104" s="54">
        <f t="shared" si="31"/>
        <v>0.81790170743748192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7">
        <f t="shared" si="33"/>
        <v>553.79</v>
      </c>
      <c r="E105" s="53">
        <f t="shared" si="35"/>
        <v>510.58000000000004</v>
      </c>
      <c r="F105" s="54">
        <f t="shared" si="29"/>
        <v>0.92197403347839446</v>
      </c>
      <c r="G105" s="87">
        <v>0.1</v>
      </c>
      <c r="H105" s="129">
        <v>0.1</v>
      </c>
      <c r="I105" s="54">
        <f t="shared" si="34"/>
        <v>1</v>
      </c>
      <c r="J105" s="87"/>
      <c r="K105" s="137"/>
      <c r="L105" s="54" t="str">
        <f t="shared" si="32"/>
        <v xml:space="preserve"> </v>
      </c>
      <c r="M105" s="87">
        <v>6.51</v>
      </c>
      <c r="N105" s="53">
        <v>5.63</v>
      </c>
      <c r="O105" s="54">
        <f t="shared" si="30"/>
        <v>0.86482334869431643</v>
      </c>
      <c r="P105" s="87">
        <v>547.17999999999995</v>
      </c>
      <c r="Q105" s="53">
        <v>504.85</v>
      </c>
      <c r="R105" s="54">
        <f t="shared" si="31"/>
        <v>0.9226397163639023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7">
        <f t="shared" si="33"/>
        <v>855.42</v>
      </c>
      <c r="E106" s="53">
        <f t="shared" si="35"/>
        <v>727.49</v>
      </c>
      <c r="F106" s="54">
        <f t="shared" si="29"/>
        <v>0.85044773327722056</v>
      </c>
      <c r="G106" s="87">
        <v>0.52</v>
      </c>
      <c r="H106" s="129">
        <v>0.11</v>
      </c>
      <c r="I106" s="54">
        <f t="shared" si="34"/>
        <v>0.21153846153846154</v>
      </c>
      <c r="J106" s="87"/>
      <c r="K106" s="137">
        <v>2.52</v>
      </c>
      <c r="L106" s="54" t="str">
        <f>IF(J106=0," ",IF(K106/J106*100&gt;200,"св.200",K106/J106))</f>
        <v xml:space="preserve"> </v>
      </c>
      <c r="M106" s="87">
        <v>125.6</v>
      </c>
      <c r="N106" s="53">
        <v>82.47</v>
      </c>
      <c r="O106" s="54">
        <f t="shared" si="30"/>
        <v>0.65660828025477713</v>
      </c>
      <c r="P106" s="87">
        <v>729.3</v>
      </c>
      <c r="Q106" s="53">
        <v>642.39</v>
      </c>
      <c r="R106" s="54">
        <f t="shared" si="31"/>
        <v>0.8808309337721103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3" t="s">
        <v>169</v>
      </c>
      <c r="D107" s="94">
        <f>SUM(D108:D113)</f>
        <v>4529.9700000000012</v>
      </c>
      <c r="E107" s="94">
        <f>SUM(E108:E113)</f>
        <v>3917.4500000000007</v>
      </c>
      <c r="F107" s="95">
        <f t="shared" si="29"/>
        <v>0.8647849765009481</v>
      </c>
      <c r="G107" s="94">
        <v>70.19</v>
      </c>
      <c r="H107" s="128">
        <v>101.06</v>
      </c>
      <c r="I107" s="95">
        <f t="shared" si="34"/>
        <v>1.4398062402051575</v>
      </c>
      <c r="J107" s="94">
        <v>15.47</v>
      </c>
      <c r="K107" s="136">
        <f>SUM(K108:K113)</f>
        <v>83.54</v>
      </c>
      <c r="L107" s="95" t="str">
        <f t="shared" si="32"/>
        <v>св.200</v>
      </c>
      <c r="M107" s="94">
        <v>1405.3200000000002</v>
      </c>
      <c r="N107" s="94">
        <v>909.6400000000001</v>
      </c>
      <c r="O107" s="95">
        <f t="shared" si="30"/>
        <v>0.64728318105484872</v>
      </c>
      <c r="P107" s="94">
        <v>3038.99</v>
      </c>
      <c r="Q107" s="94">
        <v>2823.21</v>
      </c>
      <c r="R107" s="95">
        <f t="shared" si="31"/>
        <v>0.92899614674612296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7">
        <f t="shared" si="33"/>
        <v>1674.28</v>
      </c>
      <c r="E108" s="53">
        <f t="shared" si="35"/>
        <v>1283.67</v>
      </c>
      <c r="F108" s="54">
        <f t="shared" si="29"/>
        <v>0.76669971569868844</v>
      </c>
      <c r="G108" s="87">
        <v>12.41</v>
      </c>
      <c r="H108" s="129">
        <v>21.43</v>
      </c>
      <c r="I108" s="54">
        <f t="shared" si="34"/>
        <v>1.7268331990330379</v>
      </c>
      <c r="J108" s="87"/>
      <c r="K108" s="137">
        <v>13.7</v>
      </c>
      <c r="L108" s="54" t="str">
        <f t="shared" si="32"/>
        <v xml:space="preserve"> </v>
      </c>
      <c r="M108" s="87">
        <v>647.6</v>
      </c>
      <c r="N108" s="53">
        <v>309.92</v>
      </c>
      <c r="O108" s="54">
        <f t="shared" si="30"/>
        <v>0.47856701667696111</v>
      </c>
      <c r="P108" s="87">
        <v>1014.27</v>
      </c>
      <c r="Q108" s="53">
        <v>938.62</v>
      </c>
      <c r="R108" s="54">
        <f t="shared" si="31"/>
        <v>0.92541433740522738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7">
        <f t="shared" si="33"/>
        <v>1258.77</v>
      </c>
      <c r="E109" s="53">
        <f t="shared" si="35"/>
        <v>1223.1100000000001</v>
      </c>
      <c r="F109" s="54">
        <f t="shared" si="29"/>
        <v>0.97167075796213775</v>
      </c>
      <c r="G109" s="87">
        <v>3.95</v>
      </c>
      <c r="H109" s="129">
        <v>9.07</v>
      </c>
      <c r="I109" s="54" t="str">
        <f t="shared" ref="I109:I136" si="36">IF(G109=0," ",IF(H109/G109*100&gt;200,"св.200",H109/G109))</f>
        <v>св.200</v>
      </c>
      <c r="J109" s="87">
        <v>0.66</v>
      </c>
      <c r="K109" s="137">
        <v>43.86</v>
      </c>
      <c r="L109" s="54" t="str">
        <f t="shared" si="32"/>
        <v>св.200</v>
      </c>
      <c r="M109" s="87">
        <v>176.42</v>
      </c>
      <c r="N109" s="53">
        <v>148.47999999999999</v>
      </c>
      <c r="O109" s="54">
        <f t="shared" si="30"/>
        <v>0.84162793334089103</v>
      </c>
      <c r="P109" s="87">
        <v>1077.74</v>
      </c>
      <c r="Q109" s="53">
        <v>1021.7</v>
      </c>
      <c r="R109" s="54">
        <f t="shared" si="31"/>
        <v>0.94800230111158534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7">
        <f t="shared" si="33"/>
        <v>284.58999999999997</v>
      </c>
      <c r="E110" s="53">
        <f t="shared" si="35"/>
        <v>277.58000000000004</v>
      </c>
      <c r="F110" s="54">
        <f t="shared" si="29"/>
        <v>0.97536807336870612</v>
      </c>
      <c r="G110" s="87">
        <v>0.98</v>
      </c>
      <c r="H110" s="129">
        <v>0.48</v>
      </c>
      <c r="I110" s="54">
        <f t="shared" si="36"/>
        <v>0.48979591836734693</v>
      </c>
      <c r="J110" s="87">
        <v>14.81</v>
      </c>
      <c r="K110" s="137">
        <v>21.47</v>
      </c>
      <c r="L110" s="54">
        <f>IF(K110=0," ",IF(K110/J110*100&gt;200,"св.200",K110/J110))</f>
        <v>1.4496961512491557</v>
      </c>
      <c r="M110" s="87">
        <v>30.35</v>
      </c>
      <c r="N110" s="53">
        <v>27.86</v>
      </c>
      <c r="O110" s="54">
        <f t="shared" si="30"/>
        <v>0.91795716639209224</v>
      </c>
      <c r="P110" s="87">
        <v>238.45</v>
      </c>
      <c r="Q110" s="53">
        <v>227.77</v>
      </c>
      <c r="R110" s="54">
        <f t="shared" si="31"/>
        <v>0.95521073600335504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7">
        <f t="shared" si="33"/>
        <v>402.47</v>
      </c>
      <c r="E111" s="53">
        <f t="shared" si="35"/>
        <v>398.24</v>
      </c>
      <c r="F111" s="54">
        <f t="shared" si="29"/>
        <v>0.98948989986831315</v>
      </c>
      <c r="G111" s="87">
        <v>22.54</v>
      </c>
      <c r="H111" s="129">
        <v>38.94</v>
      </c>
      <c r="I111" s="54">
        <f t="shared" si="36"/>
        <v>1.7275953859804791</v>
      </c>
      <c r="J111" s="87"/>
      <c r="K111" s="137">
        <v>4.51</v>
      </c>
      <c r="L111" s="54" t="str">
        <f>IF(J111=0," ",IF(K111/J111*100&gt;200,"св.200",K111/J111))</f>
        <v xml:space="preserve"> </v>
      </c>
      <c r="M111" s="87">
        <v>92.08</v>
      </c>
      <c r="N111" s="53">
        <v>67.28</v>
      </c>
      <c r="O111" s="54">
        <f t="shared" si="30"/>
        <v>0.73066898349261511</v>
      </c>
      <c r="P111" s="87">
        <v>287.85000000000002</v>
      </c>
      <c r="Q111" s="53">
        <v>287.51</v>
      </c>
      <c r="R111" s="54">
        <f t="shared" si="31"/>
        <v>0.99881882925134613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7">
        <f t="shared" si="33"/>
        <v>281.41999999999996</v>
      </c>
      <c r="E112" s="53">
        <f t="shared" si="35"/>
        <v>271.51</v>
      </c>
      <c r="F112" s="54">
        <f t="shared" si="29"/>
        <v>0.96478572951460462</v>
      </c>
      <c r="G112" s="87">
        <v>16.46</v>
      </c>
      <c r="H112" s="129">
        <v>19.88</v>
      </c>
      <c r="I112" s="54">
        <f t="shared" si="36"/>
        <v>1.2077764277035237</v>
      </c>
      <c r="J112" s="87"/>
      <c r="K112" s="137"/>
      <c r="L112" s="54" t="str">
        <f>IF(K112=0," ",IF(K112/J112*100&gt;200,"св.200",K112/J112))</f>
        <v xml:space="preserve"> </v>
      </c>
      <c r="M112" s="87">
        <v>260.83999999999997</v>
      </c>
      <c r="N112" s="53">
        <v>249.36</v>
      </c>
      <c r="O112" s="54">
        <f t="shared" si="30"/>
        <v>0.95598834534580601</v>
      </c>
      <c r="P112" s="87">
        <v>4.12</v>
      </c>
      <c r="Q112" s="53">
        <v>2.27</v>
      </c>
      <c r="R112" s="54">
        <f t="shared" si="31"/>
        <v>0.55097087378640774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7">
        <f t="shared" si="33"/>
        <v>628.44000000000005</v>
      </c>
      <c r="E113" s="53">
        <f t="shared" si="35"/>
        <v>463.34</v>
      </c>
      <c r="F113" s="54">
        <f t="shared" si="29"/>
        <v>0.73728597797721329</v>
      </c>
      <c r="G113" s="87">
        <v>13.85</v>
      </c>
      <c r="H113" s="129">
        <v>11.26</v>
      </c>
      <c r="I113" s="54">
        <f t="shared" si="36"/>
        <v>0.81299638989169676</v>
      </c>
      <c r="J113" s="87"/>
      <c r="K113" s="137"/>
      <c r="L113" s="54" t="str">
        <f>IF(J113=0," ",IF(K113/J113*100&gt;200,"св.200",K113/J113))</f>
        <v xml:space="preserve"> </v>
      </c>
      <c r="M113" s="87">
        <v>198.03</v>
      </c>
      <c r="N113" s="53">
        <v>106.74</v>
      </c>
      <c r="O113" s="54">
        <f t="shared" si="30"/>
        <v>0.5390092410240872</v>
      </c>
      <c r="P113" s="87">
        <v>416.56</v>
      </c>
      <c r="Q113" s="53">
        <v>345.34</v>
      </c>
      <c r="R113" s="54">
        <f t="shared" si="31"/>
        <v>0.82902823122719405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3" t="s">
        <v>139</v>
      </c>
      <c r="D114" s="94">
        <f>SUM(D115:D120)</f>
        <v>10604.17</v>
      </c>
      <c r="E114" s="94">
        <f>SUM(E115:E120)</f>
        <v>9344.7999999999993</v>
      </c>
      <c r="F114" s="95">
        <f t="shared" si="29"/>
        <v>0.88123822986617517</v>
      </c>
      <c r="G114" s="94">
        <v>1030.95</v>
      </c>
      <c r="H114" s="128">
        <v>1468.67</v>
      </c>
      <c r="I114" s="95">
        <f t="shared" si="36"/>
        <v>1.4245792715456618</v>
      </c>
      <c r="J114" s="94">
        <v>17.28</v>
      </c>
      <c r="K114" s="136">
        <f>K120</f>
        <v>17.28</v>
      </c>
      <c r="L114" s="95">
        <f t="shared" si="32"/>
        <v>1</v>
      </c>
      <c r="M114" s="94">
        <v>6270.78</v>
      </c>
      <c r="N114" s="94">
        <v>5145.49</v>
      </c>
      <c r="O114" s="95">
        <f t="shared" si="30"/>
        <v>0.82055023458006815</v>
      </c>
      <c r="P114" s="94">
        <v>3285.16</v>
      </c>
      <c r="Q114" s="94">
        <v>2713.3599999999997</v>
      </c>
      <c r="R114" s="95">
        <f t="shared" si="31"/>
        <v>0.82594455064593497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7">
        <f t="shared" si="33"/>
        <v>7774.19</v>
      </c>
      <c r="E115" s="53">
        <f t="shared" si="35"/>
        <v>6895.7100000000009</v>
      </c>
      <c r="F115" s="54">
        <f t="shared" si="29"/>
        <v>0.88700044634875164</v>
      </c>
      <c r="G115" s="87">
        <v>1013.75</v>
      </c>
      <c r="H115" s="129">
        <v>1451.64</v>
      </c>
      <c r="I115" s="54">
        <f t="shared" si="36"/>
        <v>1.4319506781750926</v>
      </c>
      <c r="J115" s="87"/>
      <c r="K115" s="137"/>
      <c r="L115" s="54" t="str">
        <f t="shared" si="32"/>
        <v xml:space="preserve"> </v>
      </c>
      <c r="M115" s="87">
        <v>4996.74</v>
      </c>
      <c r="N115" s="53">
        <v>4005.51</v>
      </c>
      <c r="O115" s="54">
        <f t="shared" si="30"/>
        <v>0.80162465927784921</v>
      </c>
      <c r="P115" s="87">
        <v>1763.7</v>
      </c>
      <c r="Q115" s="53">
        <v>1438.56</v>
      </c>
      <c r="R115" s="54">
        <f t="shared" si="31"/>
        <v>0.81564891988433397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7">
        <f t="shared" si="33"/>
        <v>224.98000000000002</v>
      </c>
      <c r="E116" s="53">
        <f t="shared" si="35"/>
        <v>191.16</v>
      </c>
      <c r="F116" s="54">
        <f t="shared" si="29"/>
        <v>0.84967552671348556</v>
      </c>
      <c r="G116" s="87">
        <v>0.31</v>
      </c>
      <c r="H116" s="129">
        <v>0.71</v>
      </c>
      <c r="I116" s="54" t="str">
        <f t="shared" si="36"/>
        <v>св.200</v>
      </c>
      <c r="J116" s="87"/>
      <c r="K116" s="137"/>
      <c r="L116" s="54" t="str">
        <f t="shared" si="32"/>
        <v xml:space="preserve"> </v>
      </c>
      <c r="M116" s="87">
        <v>54.71</v>
      </c>
      <c r="N116" s="53">
        <v>36.79</v>
      </c>
      <c r="O116" s="54">
        <f t="shared" si="30"/>
        <v>0.67245476146956673</v>
      </c>
      <c r="P116" s="87">
        <v>169.96</v>
      </c>
      <c r="Q116" s="53">
        <v>153.66</v>
      </c>
      <c r="R116" s="54">
        <f t="shared" si="31"/>
        <v>0.90409508119557536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7">
        <f t="shared" si="33"/>
        <v>989.43000000000006</v>
      </c>
      <c r="E117" s="53">
        <f t="shared" si="35"/>
        <v>832.46</v>
      </c>
      <c r="F117" s="54">
        <f t="shared" si="29"/>
        <v>0.84135310229121818</v>
      </c>
      <c r="G117" s="87">
        <v>2.0299999999999998</v>
      </c>
      <c r="H117" s="129">
        <v>2.1800000000000002</v>
      </c>
      <c r="I117" s="54">
        <f t="shared" si="36"/>
        <v>1.0738916256157638</v>
      </c>
      <c r="J117" s="87"/>
      <c r="K117" s="137"/>
      <c r="L117" s="54" t="str">
        <f t="shared" si="32"/>
        <v xml:space="preserve"> </v>
      </c>
      <c r="M117" s="87">
        <v>513.85</v>
      </c>
      <c r="N117" s="53">
        <v>470.9</v>
      </c>
      <c r="O117" s="54">
        <f t="shared" si="30"/>
        <v>0.91641529629269236</v>
      </c>
      <c r="P117" s="87">
        <v>473.55</v>
      </c>
      <c r="Q117" s="53">
        <v>359.38</v>
      </c>
      <c r="R117" s="54">
        <f t="shared" si="31"/>
        <v>0.75890613451589062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7">
        <f t="shared" si="33"/>
        <v>687.82999999999993</v>
      </c>
      <c r="E118" s="53">
        <f t="shared" si="35"/>
        <v>633.26</v>
      </c>
      <c r="F118" s="54">
        <f t="shared" si="29"/>
        <v>0.92066353604815154</v>
      </c>
      <c r="G118" s="87">
        <v>0.32</v>
      </c>
      <c r="H118" s="129">
        <v>0.32</v>
      </c>
      <c r="I118" s="54">
        <f t="shared" si="36"/>
        <v>1</v>
      </c>
      <c r="J118" s="87"/>
      <c r="K118" s="137"/>
      <c r="L118" s="54" t="str">
        <f t="shared" si="32"/>
        <v xml:space="preserve"> </v>
      </c>
      <c r="M118" s="87">
        <v>378.59</v>
      </c>
      <c r="N118" s="53">
        <v>374.61</v>
      </c>
      <c r="O118" s="54">
        <f t="shared" si="30"/>
        <v>0.98948730816978803</v>
      </c>
      <c r="P118" s="87">
        <v>308.92</v>
      </c>
      <c r="Q118" s="53">
        <v>258.33</v>
      </c>
      <c r="R118" s="54">
        <f t="shared" si="31"/>
        <v>0.83623591868444891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7">
        <f t="shared" si="33"/>
        <v>236.56</v>
      </c>
      <c r="E119" s="53">
        <f t="shared" si="35"/>
        <v>211.49</v>
      </c>
      <c r="F119" s="54">
        <f t="shared" si="29"/>
        <v>0.89402265809942516</v>
      </c>
      <c r="G119" s="87">
        <v>12.18</v>
      </c>
      <c r="H119" s="129">
        <v>12.12</v>
      </c>
      <c r="I119" s="54">
        <f t="shared" si="36"/>
        <v>0.99507389162561577</v>
      </c>
      <c r="J119" s="87"/>
      <c r="K119" s="137"/>
      <c r="L119" s="54" t="str">
        <f t="shared" si="32"/>
        <v xml:space="preserve"> </v>
      </c>
      <c r="M119" s="87">
        <v>132.71</v>
      </c>
      <c r="N119" s="53">
        <v>119.61</v>
      </c>
      <c r="O119" s="54">
        <f t="shared" si="30"/>
        <v>0.90128852384899394</v>
      </c>
      <c r="P119" s="87">
        <v>91.67</v>
      </c>
      <c r="Q119" s="53">
        <v>79.760000000000005</v>
      </c>
      <c r="R119" s="54">
        <f t="shared" si="31"/>
        <v>0.87007745172902806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7">
        <f t="shared" si="33"/>
        <v>691.18000000000006</v>
      </c>
      <c r="E120" s="53">
        <f t="shared" si="35"/>
        <v>580.72</v>
      </c>
      <c r="F120" s="54">
        <f t="shared" si="29"/>
        <v>0.84018634798460601</v>
      </c>
      <c r="G120" s="87">
        <v>2.36</v>
      </c>
      <c r="H120" s="129">
        <v>1.7</v>
      </c>
      <c r="I120" s="54">
        <f t="shared" si="36"/>
        <v>0.72033898305084743</v>
      </c>
      <c r="J120" s="87">
        <v>17.28</v>
      </c>
      <c r="K120" s="137">
        <v>17.28</v>
      </c>
      <c r="L120" s="54">
        <f t="shared" si="32"/>
        <v>1</v>
      </c>
      <c r="M120" s="87">
        <v>194.18</v>
      </c>
      <c r="N120" s="53">
        <v>138.07</v>
      </c>
      <c r="O120" s="54">
        <f t="shared" si="30"/>
        <v>0.71104130188484904</v>
      </c>
      <c r="P120" s="87">
        <v>477.36</v>
      </c>
      <c r="Q120" s="53">
        <v>423.67</v>
      </c>
      <c r="R120" s="54">
        <f t="shared" si="31"/>
        <v>0.88752723311546844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3" t="s">
        <v>138</v>
      </c>
      <c r="D121" s="94">
        <f>SUM(D122:D129)</f>
        <v>10275.14</v>
      </c>
      <c r="E121" s="94">
        <f>SUM(E122:E129)</f>
        <v>9350.7599999999984</v>
      </c>
      <c r="F121" s="95">
        <f t="shared" si="29"/>
        <v>0.91003723550238724</v>
      </c>
      <c r="G121" s="94">
        <v>1076.77</v>
      </c>
      <c r="H121" s="128">
        <v>1113.83</v>
      </c>
      <c r="I121" s="95">
        <f t="shared" si="36"/>
        <v>1.0344177493800903</v>
      </c>
      <c r="J121" s="94">
        <v>12.41</v>
      </c>
      <c r="K121" s="136">
        <f>SUM(K122:K129)</f>
        <v>46.89</v>
      </c>
      <c r="L121" s="95" t="str">
        <f t="shared" si="32"/>
        <v>св.200</v>
      </c>
      <c r="M121" s="94">
        <v>983.07999999999993</v>
      </c>
      <c r="N121" s="94">
        <v>599.39</v>
      </c>
      <c r="O121" s="95">
        <f t="shared" si="30"/>
        <v>0.6097062294014729</v>
      </c>
      <c r="P121" s="94">
        <v>8202.880000000001</v>
      </c>
      <c r="Q121" s="94">
        <v>7590.6500000000005</v>
      </c>
      <c r="R121" s="95">
        <f t="shared" si="31"/>
        <v>0.92536401849106653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7">
        <f t="shared" si="33"/>
        <v>1177.97</v>
      </c>
      <c r="E122" s="53">
        <f t="shared" si="35"/>
        <v>1051.26</v>
      </c>
      <c r="F122" s="54">
        <f t="shared" si="29"/>
        <v>0.89243359338523054</v>
      </c>
      <c r="G122" s="87">
        <v>471.22</v>
      </c>
      <c r="H122" s="129">
        <v>494.1</v>
      </c>
      <c r="I122" s="54">
        <f t="shared" si="36"/>
        <v>1.0485548151606467</v>
      </c>
      <c r="J122" s="87">
        <v>4.28</v>
      </c>
      <c r="K122" s="137"/>
      <c r="L122" s="54">
        <f t="shared" si="32"/>
        <v>0</v>
      </c>
      <c r="M122" s="87">
        <v>85.19</v>
      </c>
      <c r="N122" s="53">
        <v>74.52</v>
      </c>
      <c r="O122" s="54">
        <f t="shared" si="30"/>
        <v>0.87475055757718034</v>
      </c>
      <c r="P122" s="87">
        <v>617.28</v>
      </c>
      <c r="Q122" s="53">
        <v>482.64</v>
      </c>
      <c r="R122" s="54">
        <f t="shared" si="31"/>
        <v>0.7818818040435459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7">
        <f t="shared" si="33"/>
        <v>341.88</v>
      </c>
      <c r="E123" s="53">
        <f t="shared" si="35"/>
        <v>291.33</v>
      </c>
      <c r="F123" s="54">
        <f t="shared" si="29"/>
        <v>0.85214110214110206</v>
      </c>
      <c r="G123" s="87">
        <v>1.75</v>
      </c>
      <c r="H123" s="129">
        <v>0.97</v>
      </c>
      <c r="I123" s="54">
        <f t="shared" si="36"/>
        <v>0.55428571428571427</v>
      </c>
      <c r="J123" s="87"/>
      <c r="K123" s="137"/>
      <c r="L123" s="54" t="str">
        <f t="shared" si="32"/>
        <v xml:space="preserve"> </v>
      </c>
      <c r="M123" s="87">
        <v>73.08</v>
      </c>
      <c r="N123" s="53">
        <v>70.2</v>
      </c>
      <c r="O123" s="54">
        <f t="shared" si="30"/>
        <v>0.96059113300492616</v>
      </c>
      <c r="P123" s="87">
        <v>267.05</v>
      </c>
      <c r="Q123" s="53">
        <v>220.16</v>
      </c>
      <c r="R123" s="54">
        <f t="shared" si="31"/>
        <v>0.82441490357610925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7">
        <f t="shared" si="33"/>
        <v>4744.1099999999997</v>
      </c>
      <c r="E124" s="53">
        <f t="shared" si="35"/>
        <v>4775.4799999999996</v>
      </c>
      <c r="F124" s="54">
        <f t="shared" si="29"/>
        <v>1.0066124099146099</v>
      </c>
      <c r="G124" s="87">
        <v>22.6</v>
      </c>
      <c r="H124" s="129">
        <v>65.69</v>
      </c>
      <c r="I124" s="54" t="str">
        <f t="shared" si="36"/>
        <v>св.200</v>
      </c>
      <c r="J124" s="87">
        <v>2.66</v>
      </c>
      <c r="K124" s="137">
        <v>31.86</v>
      </c>
      <c r="L124" s="54" t="str">
        <f t="shared" si="32"/>
        <v>св.200</v>
      </c>
      <c r="M124" s="87">
        <v>58.86</v>
      </c>
      <c r="N124" s="53">
        <v>55.9</v>
      </c>
      <c r="O124" s="54">
        <f t="shared" si="30"/>
        <v>0.94971117906897717</v>
      </c>
      <c r="P124" s="87">
        <v>4659.99</v>
      </c>
      <c r="Q124" s="53">
        <v>4622.03</v>
      </c>
      <c r="R124" s="54">
        <f t="shared" si="31"/>
        <v>0.9918540597726605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7">
        <f t="shared" si="33"/>
        <v>623.03</v>
      </c>
      <c r="E125" s="53">
        <f t="shared" si="35"/>
        <v>440.29</v>
      </c>
      <c r="F125" s="54">
        <f t="shared" si="29"/>
        <v>0.70669149158146483</v>
      </c>
      <c r="G125" s="87">
        <v>6.09</v>
      </c>
      <c r="H125" s="129">
        <v>5.09</v>
      </c>
      <c r="I125" s="54">
        <f t="shared" si="36"/>
        <v>0.83579638752052543</v>
      </c>
      <c r="J125" s="87"/>
      <c r="K125" s="137">
        <v>0.36</v>
      </c>
      <c r="L125" s="54" t="str">
        <f t="shared" si="32"/>
        <v xml:space="preserve"> </v>
      </c>
      <c r="M125" s="87">
        <v>269.97000000000003</v>
      </c>
      <c r="N125" s="53">
        <v>150.80000000000001</v>
      </c>
      <c r="O125" s="54">
        <f t="shared" si="30"/>
        <v>0.55858058302774383</v>
      </c>
      <c r="P125" s="87">
        <v>346.97</v>
      </c>
      <c r="Q125" s="53">
        <v>284.04000000000002</v>
      </c>
      <c r="R125" s="54">
        <f t="shared" si="31"/>
        <v>0.81862985272501942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7">
        <f t="shared" si="33"/>
        <v>627.20000000000005</v>
      </c>
      <c r="E126" s="53">
        <f t="shared" si="35"/>
        <v>470.61</v>
      </c>
      <c r="F126" s="54">
        <f t="shared" ref="F126:F142" si="37">IF(D126=0," ",IF(E126/D126*100&gt;200,"св.200",E126/D126))</f>
        <v>0.75033482142857144</v>
      </c>
      <c r="G126" s="87">
        <v>40.200000000000003</v>
      </c>
      <c r="H126" s="129">
        <v>34.159999999999997</v>
      </c>
      <c r="I126" s="54">
        <f t="shared" si="36"/>
        <v>0.84975124378109435</v>
      </c>
      <c r="J126" s="87"/>
      <c r="K126" s="137">
        <v>1.64</v>
      </c>
      <c r="L126" s="54" t="str">
        <f>IF(J126=0," ",IF(K126/J126*100&gt;200,"св.200",K126/J126))</f>
        <v xml:space="preserve"> </v>
      </c>
      <c r="M126" s="87">
        <v>200.55</v>
      </c>
      <c r="N126" s="53">
        <v>94.67</v>
      </c>
      <c r="O126" s="54">
        <f t="shared" ref="O126:O142" si="38">IF(M126=0," ",IF(N126/M126*100&gt;200,"св.200",N126/M126))</f>
        <v>0.47205185739217154</v>
      </c>
      <c r="P126" s="87">
        <v>386.45</v>
      </c>
      <c r="Q126" s="53">
        <v>340.14</v>
      </c>
      <c r="R126" s="54">
        <f>IF(P126=0," ",IF(Q126/P126*100&gt;200,"св.200",Q126/P126))</f>
        <v>0.88016561004010863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7">
        <f t="shared" si="33"/>
        <v>2096.1800000000003</v>
      </c>
      <c r="E127" s="53">
        <f t="shared" si="35"/>
        <v>1794.6599999999999</v>
      </c>
      <c r="F127" s="54">
        <f t="shared" si="37"/>
        <v>0.85615739106374433</v>
      </c>
      <c r="G127" s="87">
        <v>523.05999999999995</v>
      </c>
      <c r="H127" s="129">
        <v>489.12</v>
      </c>
      <c r="I127" s="54">
        <f t="shared" si="36"/>
        <v>0.93511260658433082</v>
      </c>
      <c r="J127" s="87">
        <v>5.47</v>
      </c>
      <c r="K127" s="137">
        <v>13.03</v>
      </c>
      <c r="L127" s="54" t="str">
        <f t="shared" ref="L127:L142" si="39">IF(J127=0," ",IF(K127/J127*100&gt;200,"св.200",K127/J127))</f>
        <v>св.200</v>
      </c>
      <c r="M127" s="87">
        <v>167.01</v>
      </c>
      <c r="N127" s="53">
        <v>55.68</v>
      </c>
      <c r="O127" s="54">
        <f t="shared" si="38"/>
        <v>0.33339320998742594</v>
      </c>
      <c r="P127" s="87">
        <v>1400.64</v>
      </c>
      <c r="Q127" s="53">
        <v>1236.83</v>
      </c>
      <c r="R127" s="54">
        <f>IF(P127=0," ",IF(Q127/P127*100&gt;200,"св.200",Q127/P127))</f>
        <v>0.88304632168151687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7">
        <f t="shared" si="33"/>
        <v>110.16999999999999</v>
      </c>
      <c r="E128" s="53">
        <f t="shared" si="35"/>
        <v>107.15</v>
      </c>
      <c r="F128" s="54">
        <f t="shared" si="37"/>
        <v>0.97258781882545176</v>
      </c>
      <c r="G128" s="87">
        <v>11.53</v>
      </c>
      <c r="H128" s="129">
        <v>24.32</v>
      </c>
      <c r="I128" s="54" t="str">
        <f t="shared" si="36"/>
        <v>св.200</v>
      </c>
      <c r="J128" s="87"/>
      <c r="K128" s="137"/>
      <c r="L128" s="54" t="str">
        <f t="shared" si="39"/>
        <v xml:space="preserve"> </v>
      </c>
      <c r="M128" s="87">
        <v>19.48</v>
      </c>
      <c r="N128" s="53">
        <v>16.75</v>
      </c>
      <c r="O128" s="54">
        <f t="shared" si="38"/>
        <v>0.85985626283367556</v>
      </c>
      <c r="P128" s="87">
        <v>79.16</v>
      </c>
      <c r="Q128" s="53">
        <v>66.08</v>
      </c>
      <c r="R128" s="54">
        <f>IF(P128=0," ",IF(Q128/P128*100&gt;200,"св.200",Q128/P128))</f>
        <v>0.83476503284487114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7">
        <f t="shared" si="33"/>
        <v>554.59999999999991</v>
      </c>
      <c r="E129" s="53">
        <f t="shared" si="35"/>
        <v>419.98</v>
      </c>
      <c r="F129" s="54">
        <f t="shared" si="37"/>
        <v>0.75726649837720894</v>
      </c>
      <c r="G129" s="87">
        <v>0.32</v>
      </c>
      <c r="H129" s="129">
        <v>0.38</v>
      </c>
      <c r="I129" s="54">
        <f t="shared" si="36"/>
        <v>1.1875</v>
      </c>
      <c r="J129" s="87"/>
      <c r="K129" s="137"/>
      <c r="L129" s="54" t="str">
        <f t="shared" si="39"/>
        <v xml:space="preserve"> </v>
      </c>
      <c r="M129" s="87">
        <v>108.94</v>
      </c>
      <c r="N129" s="53">
        <v>80.87</v>
      </c>
      <c r="O129" s="54">
        <f t="shared" si="38"/>
        <v>0.74233523040205629</v>
      </c>
      <c r="P129" s="87">
        <v>445.34</v>
      </c>
      <c r="Q129" s="53">
        <v>338.73</v>
      </c>
      <c r="R129" s="54">
        <f>IF(P129=0," ",IF(Q129/P129*100&gt;200,"св.200",Q129/P129))</f>
        <v>0.76060987110971401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3" t="s">
        <v>136</v>
      </c>
      <c r="D130" s="94">
        <f>SUM(D131:D133,D134:D136)</f>
        <v>3963.8999999999996</v>
      </c>
      <c r="E130" s="94">
        <f>SUM(E131:E133,E134:E136)</f>
        <v>4767.6899999999996</v>
      </c>
      <c r="F130" s="95">
        <f t="shared" si="37"/>
        <v>1.2027775675471126</v>
      </c>
      <c r="G130" s="94">
        <v>906.95</v>
      </c>
      <c r="H130" s="128">
        <v>2061.4300000000003</v>
      </c>
      <c r="I130" s="95" t="str">
        <f t="shared" si="36"/>
        <v>св.200</v>
      </c>
      <c r="J130" s="94"/>
      <c r="K130" s="136"/>
      <c r="L130" s="95" t="str">
        <f t="shared" si="39"/>
        <v xml:space="preserve"> </v>
      </c>
      <c r="M130" s="94">
        <v>804.65</v>
      </c>
      <c r="N130" s="94">
        <v>672.63</v>
      </c>
      <c r="O130" s="95">
        <f t="shared" si="38"/>
        <v>0.8359286646367986</v>
      </c>
      <c r="P130" s="94">
        <v>2252.3000000000002</v>
      </c>
      <c r="Q130" s="94">
        <v>2033.63</v>
      </c>
      <c r="R130" s="95">
        <f>IF(P130=0," ",IF(Q130/P130*100&gt;200,"св.200",Q130/P130))</f>
        <v>0.90291257825334104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7">
        <f t="shared" si="33"/>
        <v>2703.21</v>
      </c>
      <c r="E131" s="53">
        <f t="shared" si="35"/>
        <v>3626.27</v>
      </c>
      <c r="F131" s="54">
        <f t="shared" si="37"/>
        <v>1.3414681064364218</v>
      </c>
      <c r="G131" s="87">
        <v>777.83</v>
      </c>
      <c r="H131" s="129">
        <v>1917.43</v>
      </c>
      <c r="I131" s="54" t="str">
        <f t="shared" si="36"/>
        <v>св.200</v>
      </c>
      <c r="J131" s="87"/>
      <c r="K131" s="137"/>
      <c r="L131" s="54" t="str">
        <f t="shared" si="39"/>
        <v xml:space="preserve"> </v>
      </c>
      <c r="M131" s="87">
        <v>499.44</v>
      </c>
      <c r="N131" s="53">
        <v>407.36</v>
      </c>
      <c r="O131" s="54">
        <f t="shared" si="38"/>
        <v>0.81563350953067437</v>
      </c>
      <c r="P131" s="87">
        <v>1425.94</v>
      </c>
      <c r="Q131" s="53">
        <v>1301.48</v>
      </c>
      <c r="R131" s="54">
        <f t="shared" ref="R131:R141" si="40">IF(Q131=0," ",IF(Q131/P131*100&gt;200,"св.200",Q131/P131))</f>
        <v>0.91271722512868703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7">
        <f t="shared" si="33"/>
        <v>234.72</v>
      </c>
      <c r="E132" s="53">
        <f t="shared" si="35"/>
        <v>205.14999999999998</v>
      </c>
      <c r="F132" s="54">
        <f t="shared" si="37"/>
        <v>0.87402010906612126</v>
      </c>
      <c r="G132" s="87">
        <v>114.38</v>
      </c>
      <c r="H132" s="129">
        <v>114.38</v>
      </c>
      <c r="I132" s="54">
        <f t="shared" si="36"/>
        <v>1</v>
      </c>
      <c r="J132" s="87"/>
      <c r="K132" s="137"/>
      <c r="L132" s="54" t="str">
        <f t="shared" si="39"/>
        <v xml:space="preserve"> </v>
      </c>
      <c r="M132" s="87">
        <v>11.83</v>
      </c>
      <c r="N132" s="53">
        <v>3.3</v>
      </c>
      <c r="O132" s="54">
        <f t="shared" si="38"/>
        <v>0.27895181741335584</v>
      </c>
      <c r="P132" s="87">
        <v>108.51</v>
      </c>
      <c r="Q132" s="53">
        <v>87.47</v>
      </c>
      <c r="R132" s="54">
        <f t="shared" si="40"/>
        <v>0.80610082020090312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7">
        <f t="shared" si="33"/>
        <v>167.86</v>
      </c>
      <c r="E133" s="53">
        <f t="shared" si="35"/>
        <v>153.72</v>
      </c>
      <c r="F133" s="54">
        <f t="shared" si="37"/>
        <v>0.91576313594662206</v>
      </c>
      <c r="G133" s="90"/>
      <c r="H133" s="130">
        <v>0.19</v>
      </c>
      <c r="I133" s="59"/>
      <c r="J133" s="90"/>
      <c r="K133" s="139"/>
      <c r="L133" s="59"/>
      <c r="M133" s="90">
        <v>14.3</v>
      </c>
      <c r="N133" s="58">
        <v>10.85</v>
      </c>
      <c r="O133" s="54">
        <f>IF(N133=0," ",IF(N133/M133*100&gt;200,"св.200",N133/M133))</f>
        <v>0.75874125874125864</v>
      </c>
      <c r="P133" s="90">
        <v>153.56</v>
      </c>
      <c r="Q133" s="58">
        <v>142.68</v>
      </c>
      <c r="R133" s="54">
        <f t="shared" si="40"/>
        <v>0.92914821568116701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7">
        <f t="shared" si="33"/>
        <v>149.87</v>
      </c>
      <c r="E134" s="53">
        <f t="shared" si="35"/>
        <v>114.13</v>
      </c>
      <c r="F134" s="54">
        <f>IF(E134=0," ",IF(E134/D134*100&gt;200,"св.200",E134/D134))</f>
        <v>0.76152665643557749</v>
      </c>
      <c r="G134" s="87">
        <v>12.61</v>
      </c>
      <c r="H134" s="129">
        <v>2.99</v>
      </c>
      <c r="I134" s="54">
        <f t="shared" si="36"/>
        <v>0.23711340206185569</v>
      </c>
      <c r="J134" s="87"/>
      <c r="K134" s="137"/>
      <c r="L134" s="54" t="str">
        <f t="shared" si="39"/>
        <v xml:space="preserve"> </v>
      </c>
      <c r="M134" s="87">
        <v>111.05</v>
      </c>
      <c r="N134" s="53">
        <v>88.56</v>
      </c>
      <c r="O134" s="54">
        <f t="shared" si="38"/>
        <v>0.79747861323728053</v>
      </c>
      <c r="P134" s="87">
        <v>26.21</v>
      </c>
      <c r="Q134" s="53">
        <v>22.58</v>
      </c>
      <c r="R134" s="54">
        <f t="shared" si="40"/>
        <v>0.86150324303700865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7">
        <f t="shared" si="33"/>
        <v>228.99</v>
      </c>
      <c r="E135" s="53">
        <f t="shared" si="35"/>
        <v>215.32999999999998</v>
      </c>
      <c r="F135" s="54">
        <f>IF(E135=0," ",IF(E135/D135*100&gt;200,"св.200",E135/D135))</f>
        <v>0.94034674003231566</v>
      </c>
      <c r="G135" s="87">
        <v>1.61</v>
      </c>
      <c r="H135" s="129">
        <v>25.63</v>
      </c>
      <c r="I135" s="56" t="str">
        <f>IF(H135=0," ",IF(H135/G135*100&gt;200,"св.200",H135/G135))</f>
        <v>св.200</v>
      </c>
      <c r="J135" s="87"/>
      <c r="K135" s="137"/>
      <c r="L135" s="54" t="str">
        <f t="shared" si="39"/>
        <v xml:space="preserve"> </v>
      </c>
      <c r="M135" s="87">
        <v>20.95</v>
      </c>
      <c r="N135" s="53">
        <v>16.170000000000002</v>
      </c>
      <c r="O135" s="54">
        <f t="shared" si="38"/>
        <v>0.77183770883054903</v>
      </c>
      <c r="P135" s="87">
        <v>206.43</v>
      </c>
      <c r="Q135" s="53">
        <v>173.53</v>
      </c>
      <c r="R135" s="54">
        <f t="shared" si="40"/>
        <v>0.84062394031875209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7">
        <f t="shared" si="33"/>
        <v>479.25</v>
      </c>
      <c r="E136" s="53">
        <f t="shared" si="35"/>
        <v>453.09</v>
      </c>
      <c r="F136" s="54">
        <f>IF(E136=0," ",IF(E136/D136*100&gt;200,"св.200",E136/D136))</f>
        <v>0.94541471048513293</v>
      </c>
      <c r="G136" s="87">
        <v>0.52</v>
      </c>
      <c r="H136" s="129">
        <v>0.81</v>
      </c>
      <c r="I136" s="54">
        <f t="shared" si="36"/>
        <v>1.5576923076923077</v>
      </c>
      <c r="J136" s="87"/>
      <c r="K136" s="137"/>
      <c r="L136" s="54" t="str">
        <f t="shared" si="39"/>
        <v xml:space="preserve"> </v>
      </c>
      <c r="M136" s="87">
        <v>147.08000000000001</v>
      </c>
      <c r="N136" s="53">
        <v>146.38999999999999</v>
      </c>
      <c r="O136" s="54">
        <f t="shared" si="38"/>
        <v>0.99530867555072056</v>
      </c>
      <c r="P136" s="87">
        <v>331.65</v>
      </c>
      <c r="Q136" s="53">
        <v>305.89</v>
      </c>
      <c r="R136" s="54">
        <f t="shared" si="40"/>
        <v>0.92232775516357612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3" t="s">
        <v>134</v>
      </c>
      <c r="D137" s="94">
        <f>SUM(D138:D139,D140,D141)</f>
        <v>3466.28</v>
      </c>
      <c r="E137" s="94">
        <f>SUM(E138:E139,E140,E141)</f>
        <v>3558.59</v>
      </c>
      <c r="F137" s="95">
        <f t="shared" si="37"/>
        <v>1.0266308549799785</v>
      </c>
      <c r="G137" s="94">
        <v>776.82</v>
      </c>
      <c r="H137" s="128">
        <v>1368.35</v>
      </c>
      <c r="I137" s="95">
        <f>IF(G137=0," ",IF(H137/G137*100&gt;200,"св.200",H137/G137))</f>
        <v>1.7614762750701576</v>
      </c>
      <c r="J137" s="94">
        <v>0.77</v>
      </c>
      <c r="K137" s="136">
        <f>K141</f>
        <v>11.2</v>
      </c>
      <c r="L137" s="95" t="str">
        <f t="shared" si="39"/>
        <v>св.200</v>
      </c>
      <c r="M137" s="94">
        <v>1625.0800000000002</v>
      </c>
      <c r="N137" s="94">
        <v>1265.56</v>
      </c>
      <c r="O137" s="95">
        <f t="shared" si="38"/>
        <v>0.77876781450759336</v>
      </c>
      <c r="P137" s="94">
        <v>1063.6099999999999</v>
      </c>
      <c r="Q137" s="94">
        <v>913.48</v>
      </c>
      <c r="R137" s="95">
        <f>IF(P137=0," ",IF(Q137/P137*100&gt;200,"св.200",Q137/P137))</f>
        <v>0.85884863812863743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7">
        <f t="shared" si="33"/>
        <v>2716.33</v>
      </c>
      <c r="E138" s="53">
        <f t="shared" si="35"/>
        <v>2915.5699999999997</v>
      </c>
      <c r="F138" s="54">
        <f>IF(E138=0," ",IF(E138/D138*100&gt;200,"св.200",E138/D138))</f>
        <v>1.0733489671726189</v>
      </c>
      <c r="G138" s="87">
        <v>768.34</v>
      </c>
      <c r="H138" s="129">
        <v>1354.56</v>
      </c>
      <c r="I138" s="54">
        <f>IF(H138=0," ",IF(H138/G138*100&gt;200,"св.200",H138/G138))</f>
        <v>1.7629695187026575</v>
      </c>
      <c r="J138" s="87"/>
      <c r="K138" s="137"/>
      <c r="L138" s="54" t="str">
        <f t="shared" si="39"/>
        <v xml:space="preserve"> </v>
      </c>
      <c r="M138" s="87">
        <v>1520.41</v>
      </c>
      <c r="N138" s="53">
        <v>1184.81</v>
      </c>
      <c r="O138" s="54">
        <f>IF(N138=0," ",IF(N138/M138*100&gt;200,"св.200",N138/M138))</f>
        <v>0.77927006531133047</v>
      </c>
      <c r="P138" s="87">
        <v>427.58</v>
      </c>
      <c r="Q138" s="53">
        <v>376.2</v>
      </c>
      <c r="R138" s="54">
        <f t="shared" si="40"/>
        <v>0.87983535244866462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7">
        <f t="shared" si="33"/>
        <v>189.19</v>
      </c>
      <c r="E139" s="53">
        <f t="shared" si="35"/>
        <v>152.46</v>
      </c>
      <c r="F139" s="54">
        <f>IF(E139=0," ",IF(E139/D139*100&gt;200,"св.200",E139/D139))</f>
        <v>0.80585654632908721</v>
      </c>
      <c r="G139" s="87">
        <v>0.48</v>
      </c>
      <c r="H139" s="129">
        <v>0.22</v>
      </c>
      <c r="I139" s="54">
        <f>IF(H139=0," ",IF(H139/G139*100&gt;200,"св.200",H139/G139))</f>
        <v>0.45833333333333337</v>
      </c>
      <c r="J139" s="87"/>
      <c r="K139" s="137"/>
      <c r="L139" s="59"/>
      <c r="M139" s="87">
        <v>40.98</v>
      </c>
      <c r="N139" s="53">
        <v>35.15</v>
      </c>
      <c r="O139" s="54">
        <f>IF(N139=0," ",IF(N139/M139*100&gt;200,"св.200",N139/M139))</f>
        <v>0.85773548072230354</v>
      </c>
      <c r="P139" s="87">
        <v>147.72999999999999</v>
      </c>
      <c r="Q139" s="53">
        <v>117.09</v>
      </c>
      <c r="R139" s="54">
        <f t="shared" si="40"/>
        <v>0.79259459825357081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7">
        <f t="shared" si="33"/>
        <v>147.85999999999999</v>
      </c>
      <c r="E140" s="53">
        <f t="shared" si="35"/>
        <v>113.28</v>
      </c>
      <c r="F140" s="54">
        <f>IF(E140=0," ",IF(E140/D140*100&gt;200,"св.200",E140/D140))</f>
        <v>0.76613012308940898</v>
      </c>
      <c r="G140" s="87">
        <v>3.86</v>
      </c>
      <c r="H140" s="129">
        <v>4.1100000000000003</v>
      </c>
      <c r="I140" s="54">
        <f>IF(H140=0," ",IF(H140/G140*100&gt;200,"св.200",H140/G140))</f>
        <v>1.0647668393782384</v>
      </c>
      <c r="J140" s="87"/>
      <c r="K140" s="137"/>
      <c r="L140" s="59"/>
      <c r="M140" s="87">
        <v>18.510000000000002</v>
      </c>
      <c r="N140" s="53">
        <v>13.64</v>
      </c>
      <c r="O140" s="54">
        <f>IF(N140=0," ",IF(N140/M140*100&gt;200,"св.200",N140/M140))</f>
        <v>0.73689897352782274</v>
      </c>
      <c r="P140" s="87">
        <v>125.49</v>
      </c>
      <c r="Q140" s="53">
        <v>95.53</v>
      </c>
      <c r="R140" s="54">
        <f t="shared" si="40"/>
        <v>0.76125587696230779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7">
        <f t="shared" si="33"/>
        <v>412.9</v>
      </c>
      <c r="E141" s="53">
        <f t="shared" si="35"/>
        <v>377.28000000000003</v>
      </c>
      <c r="F141" s="54">
        <f>IF(E141=0," ",IF(E141/D141*100&gt;200,"св.200",E141/D141))</f>
        <v>0.91373213853233237</v>
      </c>
      <c r="G141" s="87">
        <v>4.1399999999999997</v>
      </c>
      <c r="H141" s="129">
        <v>9.4600000000000009</v>
      </c>
      <c r="I141" s="54" t="str">
        <f>IF(H141=0," ",IF(H141/G141*100&gt;200,"св.200",H141/G141))</f>
        <v>св.200</v>
      </c>
      <c r="J141" s="87">
        <v>0.77</v>
      </c>
      <c r="K141" s="137">
        <v>11.2</v>
      </c>
      <c r="L141" s="59"/>
      <c r="M141" s="87">
        <v>45.18</v>
      </c>
      <c r="N141" s="53">
        <v>31.96</v>
      </c>
      <c r="O141" s="54">
        <f>IF(N141=0," ",IF(N141/M141*100&gt;200,"св.200",N141/M141))</f>
        <v>0.70739265161575926</v>
      </c>
      <c r="P141" s="87">
        <v>362.81</v>
      </c>
      <c r="Q141" s="53">
        <v>324.66000000000003</v>
      </c>
      <c r="R141" s="54">
        <f t="shared" si="40"/>
        <v>0.89484854331468267</v>
      </c>
      <c r="S141" s="2"/>
      <c r="T141" s="2"/>
      <c r="U141" s="2"/>
      <c r="V141" s="2"/>
    </row>
    <row r="142" spans="1:22" s="3" customFormat="1" x14ac:dyDescent="0.25">
      <c r="A142" s="108"/>
      <c r="B142" s="108"/>
      <c r="C142" s="154" t="s">
        <v>33</v>
      </c>
      <c r="D142" s="155">
        <f>G142+J142+M142+P142</f>
        <v>130407.85</v>
      </c>
      <c r="E142" s="155">
        <f>H142+K142+N142+Q142</f>
        <v>116842.37000000002</v>
      </c>
      <c r="F142" s="156">
        <f t="shared" si="37"/>
        <v>0.89597650754920055</v>
      </c>
      <c r="G142" s="155">
        <f>G5+G10+G17+G23+G29+G41+G47+G55+G62+G68+G74+G79+G83+G89+G95+G100+G107+G114+G121+G130+G137</f>
        <v>13854.190000000002</v>
      </c>
      <c r="H142" s="155">
        <f>H137+H130+H121+H114+H107+H100+H95+H89+H83+H79+H74+H68+H62+H55+H47+H41+H29+H23+H17+H10+H5</f>
        <v>16363.830000000002</v>
      </c>
      <c r="I142" s="156">
        <f>IF(G142=0," ",IF(H142/G142*100&gt;200,"св.200",H142/G142))</f>
        <v>1.1811466422793393</v>
      </c>
      <c r="J142" s="155">
        <f>J5+J10+J17+J23+J29+J41+J47+J55+J62+J68+J74+J79+J83+J89+J95+J100+J107+J114+J121+J130+J137</f>
        <v>171.85000000000002</v>
      </c>
      <c r="K142" s="157">
        <f>K137+K130+K121+K114+K107+K83+K68+K62+K55+K47+K41+K29+K23+K17+K10+K5+K74+K79+K89+K95+K100</f>
        <v>1430.2500000000005</v>
      </c>
      <c r="L142" s="156" t="str">
        <f t="shared" si="39"/>
        <v>св.200</v>
      </c>
      <c r="M142" s="155">
        <f>M5+M10+M17+M23+M29+M41+M47+M55+M62+M68+M74+M79+M83+M89+M95+M100+M107+M114+M121+M130+M137</f>
        <v>32820.1</v>
      </c>
      <c r="N142" s="155">
        <f>N5+N10+N17+N23+N29+N41+N47+N55+N62+N68+N74+N79+N83+N89+N95+N100+N107+N114+N121+N130+N137</f>
        <v>25418.54</v>
      </c>
      <c r="O142" s="156">
        <f t="shared" si="38"/>
        <v>0.77448088214234578</v>
      </c>
      <c r="P142" s="155">
        <f>P5+P10+P17+P23+P29+P41+P47+P55+P62+P68+P74+P79+P83+P89+P95+P100+P107+P114+P121+P130+P137</f>
        <v>83561.710000000006</v>
      </c>
      <c r="Q142" s="155">
        <f>Q5+Q10+Q17+Q23+Q29+Q41+Q47+Q55+Q62+Q68+Q74+Q79+Q83+Q89+Q95+Q100+Q107+Q114+Q121+Q130+Q137</f>
        <v>73629.750000000015</v>
      </c>
      <c r="R142" s="158">
        <f>IF(P142=0," ",IF(Q142/P142*100&gt;200,"св.200",Q142/P142))</f>
        <v>0.88114221214477306</v>
      </c>
      <c r="S142" s="4"/>
      <c r="T142" s="4"/>
      <c r="U142" s="4"/>
      <c r="V142" s="4"/>
    </row>
    <row r="143" spans="1:22" s="112" customFormat="1" ht="15" hidden="1" customHeight="1" outlineLevel="1" x14ac:dyDescent="0.25">
      <c r="A143" s="106"/>
      <c r="B143" s="106"/>
      <c r="C143" s="171" t="s">
        <v>191</v>
      </c>
      <c r="D143" s="151">
        <v>130419.95</v>
      </c>
      <c r="E143" s="151">
        <v>116842.72</v>
      </c>
      <c r="F143" s="109"/>
      <c r="G143" s="110"/>
      <c r="H143" s="110"/>
      <c r="I143" s="111"/>
      <c r="J143" s="91"/>
      <c r="K143" s="110"/>
      <c r="L143" s="111"/>
      <c r="M143" s="91"/>
      <c r="N143" s="91"/>
      <c r="O143" s="111"/>
      <c r="P143" s="91"/>
      <c r="Q143" s="91"/>
      <c r="R143" s="111"/>
    </row>
    <row r="144" spans="1:22" s="120" customFormat="1" ht="20.25" hidden="1" customHeight="1" outlineLevel="1" x14ac:dyDescent="0.25">
      <c r="A144" s="118"/>
      <c r="B144" s="118"/>
      <c r="C144" s="171"/>
      <c r="D144" s="152">
        <f>D143-D142</f>
        <v>12.099999999991269</v>
      </c>
      <c r="E144" s="153">
        <f>E143-E142</f>
        <v>0.34999999997671694</v>
      </c>
      <c r="F144" s="115"/>
      <c r="G144" s="113"/>
      <c r="H144" s="113"/>
      <c r="I144" s="119"/>
      <c r="J144" s="119"/>
      <c r="K144" s="119"/>
      <c r="L144" s="119"/>
      <c r="M144" s="119"/>
      <c r="N144" s="115"/>
      <c r="O144" s="115"/>
      <c r="P144" s="115"/>
      <c r="Q144" s="115"/>
      <c r="R144" s="115"/>
    </row>
    <row r="145" spans="1:18" s="120" customFormat="1" hidden="1" outlineLevel="1" x14ac:dyDescent="0.25">
      <c r="A145" s="118"/>
      <c r="B145" s="118"/>
      <c r="C145" s="115"/>
      <c r="D145" s="115"/>
      <c r="E145" s="115"/>
      <c r="G145" s="110"/>
      <c r="H145" s="114"/>
      <c r="I145" s="121"/>
      <c r="J145" s="119"/>
      <c r="K145" s="119"/>
      <c r="L145" s="119"/>
      <c r="M145" s="119"/>
      <c r="N145" s="110"/>
      <c r="O145" s="121"/>
      <c r="P145" s="110"/>
      <c r="Q145" s="110"/>
      <c r="R145" s="121"/>
    </row>
    <row r="146" spans="1:18" s="120" customFormat="1" collapsed="1" x14ac:dyDescent="0.25">
      <c r="B146" s="118"/>
      <c r="C146" s="115"/>
      <c r="D146" s="116"/>
      <c r="E146" s="116"/>
      <c r="F146" s="116"/>
      <c r="G146" s="110"/>
      <c r="H146" s="110"/>
      <c r="I146" s="121"/>
      <c r="J146" s="119"/>
      <c r="K146" s="119"/>
      <c r="L146" s="119"/>
      <c r="M146" s="119"/>
      <c r="N146" s="110"/>
      <c r="O146" s="121"/>
      <c r="P146" s="110"/>
      <c r="Q146" s="110"/>
      <c r="R146" s="121"/>
    </row>
    <row r="147" spans="1:18" s="120" customFormat="1" x14ac:dyDescent="0.25">
      <c r="B147" s="122"/>
      <c r="C147" s="122"/>
      <c r="D147" s="122"/>
      <c r="E147" s="123"/>
      <c r="G147" s="110"/>
      <c r="H147" s="110"/>
      <c r="I147" s="121"/>
      <c r="J147" s="119"/>
      <c r="K147" s="119"/>
      <c r="L147" s="119"/>
      <c r="M147" s="119"/>
      <c r="N147" s="110"/>
      <c r="O147" s="121"/>
      <c r="P147" s="110"/>
      <c r="Q147" s="110"/>
      <c r="R147" s="121"/>
    </row>
    <row r="148" spans="1:18" s="120" customFormat="1" x14ac:dyDescent="0.25">
      <c r="C148" s="117"/>
      <c r="D148" s="117"/>
      <c r="E148" s="117"/>
      <c r="G148" s="110"/>
      <c r="H148" s="140"/>
      <c r="I148" s="121"/>
      <c r="J148" s="110"/>
      <c r="K148" s="110"/>
      <c r="L148" s="121"/>
      <c r="M148" s="110"/>
      <c r="N148" s="110"/>
      <c r="O148" s="121"/>
      <c r="P148" s="110"/>
      <c r="Q148" s="110"/>
      <c r="R148" s="121"/>
    </row>
  </sheetData>
  <mergeCells count="15">
    <mergeCell ref="C143:C144"/>
    <mergeCell ref="C1:Q1"/>
    <mergeCell ref="A2:A3"/>
    <mergeCell ref="B2:B3"/>
    <mergeCell ref="O2:O3"/>
    <mergeCell ref="P2:Q2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2024-04-12T11:51:01Z</dcterms:modified>
</cp:coreProperties>
</file>